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내역!$A$12:$O$271</definedName>
    <definedName name="_xlnm.Print_Area" localSheetId="1">내역!$A$1:$O$295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4" i="3"/>
  <c r="F13" i="3"/>
  <c r="F12" i="3"/>
  <c r="G15" i="3" l="1"/>
  <c r="G14" i="3"/>
  <c r="G13" i="3"/>
  <c r="G12" i="3"/>
  <c r="G16" i="3" l="1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C14" i="3"/>
  <c r="C13" i="3"/>
  <c r="C12" i="3"/>
  <c r="O7" i="3"/>
  <c r="O6" i="3"/>
  <c r="G8" i="3"/>
  <c r="G7" i="3"/>
  <c r="G6" i="3"/>
  <c r="G5" i="3"/>
  <c r="C9" i="3"/>
  <c r="C8" i="3"/>
  <c r="C7" i="3"/>
  <c r="C6" i="3"/>
  <c r="C5" i="3"/>
  <c r="C16" i="3" l="1"/>
  <c r="D5" i="3"/>
  <c r="H6" i="3"/>
  <c r="F5" i="2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<sst xmlns="http://schemas.openxmlformats.org/spreadsheetml/2006/main" count="2687" uniqueCount="839">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</sst>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G13" sqref="G13"/>
    </sheetView>
  </sheetViews>
  <sheetFormatPr defaultRowHeight="16.5" x14ac:dyDescent="0.3"/>
  <cols>
    <col min="1" max="1" width="3" customWidth="1"/>
    <col min="16" max="16" width="3.125" customWidth="1"/>
  </cols>
  <sheetData>
    <row r="1" spans="1:16" ht="17.25" thickBot="1" x14ac:dyDescent="0.35"/>
    <row r="2" spans="1:16" s="37" customFormat="1" ht="38.25" thickBot="1" x14ac:dyDescent="0.35">
      <c r="A2" s="97" t="s">
        <v>296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7.25" thickBot="1" x14ac:dyDescent="0.35"/>
    <row r="4" spans="1:16" s="1" customFormat="1" ht="23.25" customHeight="1" thickBot="1" x14ac:dyDescent="0.35">
      <c r="B4" s="71" t="s">
        <v>297</v>
      </c>
      <c r="C4" s="53" t="s">
        <v>301</v>
      </c>
      <c r="D4" s="52" t="s">
        <v>23</v>
      </c>
      <c r="E4" s="9"/>
      <c r="F4" s="71" t="s">
        <v>298</v>
      </c>
      <c r="G4" s="53" t="s">
        <v>301</v>
      </c>
      <c r="H4" s="52" t="s">
        <v>23</v>
      </c>
      <c r="I4" s="9"/>
      <c r="N4" s="71" t="s">
        <v>302</v>
      </c>
      <c r="O4" s="67" t="s">
        <v>301</v>
      </c>
    </row>
    <row r="5" spans="1:16" s="1" customFormat="1" x14ac:dyDescent="0.3">
      <c r="B5" s="59" t="s">
        <v>24</v>
      </c>
      <c r="C5" s="54">
        <f>COUNTIF(내역!$B$13:B2054, "동부")</f>
        <v>75</v>
      </c>
      <c r="D5" s="63">
        <f>C5/SUM($C$5:$C$9)</f>
        <v>0.28957528957528955</v>
      </c>
      <c r="E5" s="9"/>
      <c r="F5" s="59" t="s">
        <v>16</v>
      </c>
      <c r="G5" s="54">
        <f>COUNTIF(내역!$F$13:F2054, "건축")</f>
        <v>156</v>
      </c>
      <c r="H5" s="63">
        <f>G5/SUM($G$5:$G$8)</f>
        <v>0.60231660231660233</v>
      </c>
      <c r="I5" s="9"/>
      <c r="N5" s="59" t="s">
        <v>305</v>
      </c>
      <c r="O5" s="68">
        <f>SUM(G5:G8)</f>
        <v>259</v>
      </c>
    </row>
    <row r="6" spans="1:16" s="1" customFormat="1" x14ac:dyDescent="0.3">
      <c r="B6" s="60" t="s">
        <v>10</v>
      </c>
      <c r="C6" s="55">
        <f>COUNTIF(내역!$B$13:B2055, "서부")</f>
        <v>74</v>
      </c>
      <c r="D6" s="64">
        <f t="shared" ref="D6:D9" si="0">C6/SUM($C$5:$C$9)</f>
        <v>0.2857142857142857</v>
      </c>
      <c r="E6" s="9"/>
      <c r="F6" s="60" t="s">
        <v>17</v>
      </c>
      <c r="G6" s="55">
        <f>COUNTIF(내역!$F$13:F2055, "토목")</f>
        <v>44</v>
      </c>
      <c r="H6" s="64">
        <f t="shared" ref="H6:H8" si="1">G6/SUM($G$5:$G$8)</f>
        <v>0.16988416988416988</v>
      </c>
      <c r="I6" s="9"/>
      <c r="N6" s="60" t="s">
        <v>20</v>
      </c>
      <c r="O6" s="69">
        <f>COUNTIF(내역!K$13:$M2055, "완료")</f>
        <v>259</v>
      </c>
    </row>
    <row r="7" spans="1:16" s="1" customFormat="1" ht="17.25" thickBot="1" x14ac:dyDescent="0.35">
      <c r="B7" s="60" t="s">
        <v>25</v>
      </c>
      <c r="C7" s="55">
        <f>COUNTIF(내역!$B$13:B2056, "남부")</f>
        <v>46</v>
      </c>
      <c r="D7" s="64">
        <f t="shared" si="0"/>
        <v>0.17760617760617761</v>
      </c>
      <c r="E7" s="9"/>
      <c r="F7" s="60" t="s">
        <v>18</v>
      </c>
      <c r="G7" s="55">
        <f>COUNTIF(내역!$F$13:F2056, "기계")</f>
        <v>15</v>
      </c>
      <c r="H7" s="64">
        <f t="shared" si="1"/>
        <v>5.7915057915057917E-2</v>
      </c>
      <c r="I7" s="9"/>
      <c r="N7" s="72" t="s">
        <v>300</v>
      </c>
      <c r="O7" s="70">
        <f>COUNTIF(내역!K$13:$M2056, "처리중")</f>
        <v>0</v>
      </c>
    </row>
    <row r="8" spans="1:16" s="1" customFormat="1" ht="17.25" thickBot="1" x14ac:dyDescent="0.35">
      <c r="B8" s="60" t="s">
        <v>9</v>
      </c>
      <c r="C8" s="55">
        <f>COUNTIF(내역!$B$13:B2057, "북부")</f>
        <v>53</v>
      </c>
      <c r="D8" s="64">
        <f t="shared" si="0"/>
        <v>0.20463320463320464</v>
      </c>
      <c r="E8" s="9"/>
      <c r="F8" s="72" t="s">
        <v>19</v>
      </c>
      <c r="G8" s="66">
        <f>COUNTIF(내역!$F$13:F2057, "전기")</f>
        <v>44</v>
      </c>
      <c r="H8" s="65">
        <f t="shared" si="1"/>
        <v>0.16988416988416988</v>
      </c>
      <c r="I8" s="9"/>
      <c r="J8" s="9"/>
      <c r="K8" s="9"/>
    </row>
    <row r="9" spans="1:16" s="1" customFormat="1" ht="17.25" thickBot="1" x14ac:dyDescent="0.35">
      <c r="B9" s="72" t="s">
        <v>11</v>
      </c>
      <c r="C9" s="66">
        <f>COUNTIF(내역!$B$13:B2058, "강화")</f>
        <v>11</v>
      </c>
      <c r="D9" s="65">
        <f t="shared" si="0"/>
        <v>4.2471042471042469E-2</v>
      </c>
    </row>
    <row r="10" spans="1:16" s="1" customFormat="1" ht="17.25" thickBot="1" x14ac:dyDescent="0.35"/>
    <row r="11" spans="1:16" s="1" customFormat="1" ht="30" customHeight="1" thickBot="1" x14ac:dyDescent="0.35">
      <c r="B11" s="58" t="s">
        <v>306</v>
      </c>
      <c r="C11" s="53" t="s">
        <v>307</v>
      </c>
      <c r="D11" s="51" t="s">
        <v>308</v>
      </c>
      <c r="E11" s="51" t="s">
        <v>309</v>
      </c>
      <c r="F11" s="51" t="s">
        <v>310</v>
      </c>
      <c r="G11" s="51" t="s">
        <v>311</v>
      </c>
      <c r="H11" s="51" t="s">
        <v>312</v>
      </c>
      <c r="I11" s="51" t="s">
        <v>313</v>
      </c>
      <c r="J11" s="51" t="s">
        <v>314</v>
      </c>
      <c r="K11" s="51" t="s">
        <v>315</v>
      </c>
      <c r="L11" s="51" t="s">
        <v>316</v>
      </c>
      <c r="M11" s="51" t="s">
        <v>317</v>
      </c>
      <c r="N11" s="51" t="s">
        <v>318</v>
      </c>
      <c r="O11" s="52" t="s">
        <v>320</v>
      </c>
    </row>
    <row r="12" spans="1:16" s="1" customFormat="1" x14ac:dyDescent="0.3">
      <c r="B12" s="59" t="s">
        <v>16</v>
      </c>
      <c r="C12" s="54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/>
      <c r="I12" s="39"/>
      <c r="J12" s="39"/>
      <c r="K12" s="39"/>
      <c r="L12" s="39"/>
      <c r="M12" s="39"/>
      <c r="N12" s="39"/>
      <c r="O12" s="50"/>
    </row>
    <row r="13" spans="1:16" s="1" customFormat="1" x14ac:dyDescent="0.3">
      <c r="B13" s="60" t="s">
        <v>17</v>
      </c>
      <c r="C13" s="55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2"/>
      <c r="I13" s="2"/>
      <c r="J13" s="2"/>
      <c r="K13" s="2"/>
      <c r="L13" s="2"/>
      <c r="M13" s="2"/>
      <c r="N13" s="2"/>
      <c r="O13" s="45"/>
    </row>
    <row r="14" spans="1:16" s="1" customFormat="1" x14ac:dyDescent="0.3">
      <c r="B14" s="60" t="s">
        <v>18</v>
      </c>
      <c r="C14" s="55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2"/>
      <c r="I14" s="2"/>
      <c r="J14" s="2"/>
      <c r="K14" s="2"/>
      <c r="L14" s="2"/>
      <c r="M14" s="2"/>
      <c r="N14" s="2"/>
      <c r="O14" s="45"/>
    </row>
    <row r="15" spans="1:16" s="1" customFormat="1" ht="17.25" thickBot="1" x14ac:dyDescent="0.35">
      <c r="B15" s="61" t="s">
        <v>19</v>
      </c>
      <c r="C15" s="56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46"/>
      <c r="I15" s="46"/>
      <c r="J15" s="46"/>
      <c r="K15" s="46"/>
      <c r="L15" s="46"/>
      <c r="M15" s="46"/>
      <c r="N15" s="46"/>
      <c r="O15" s="47"/>
    </row>
    <row r="16" spans="1:16" s="1" customFormat="1" ht="22.5" customHeight="1" thickBot="1" x14ac:dyDescent="0.35">
      <c r="B16" s="62" t="s">
        <v>319</v>
      </c>
      <c r="C16" s="57">
        <f>SUM(C12:C15)</f>
        <v>91</v>
      </c>
      <c r="D16" s="57">
        <f>SUM(D12:D15)</f>
        <v>61</v>
      </c>
      <c r="E16" s="57">
        <f>SUM(E12:E15)</f>
        <v>32</v>
      </c>
      <c r="F16" s="57">
        <f>SUM(F12:F15)</f>
        <v>32</v>
      </c>
      <c r="G16" s="57">
        <f>SUM(G12:G15)</f>
        <v>43</v>
      </c>
      <c r="H16" s="48"/>
      <c r="I16" s="48"/>
      <c r="J16" s="48"/>
      <c r="K16" s="48"/>
      <c r="L16" s="48"/>
      <c r="M16" s="48"/>
      <c r="N16" s="48"/>
      <c r="O16" s="49"/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5"/>
  <sheetViews>
    <sheetView view="pageBreakPreview" zoomScale="85" zoomScaleNormal="100" zoomScaleSheetLayoutView="85" workbookViewId="0">
      <pane xSplit="6" ySplit="12" topLeftCell="G265" activePane="bottomRight" state="frozen"/>
      <selection pane="topRight" activeCell="H1" sqref="H1"/>
      <selection pane="bottomLeft" activeCell="A14" sqref="A14"/>
      <selection pane="bottomRight" activeCell="H282" sqref="H282"/>
    </sheetView>
  </sheetViews>
  <sheetFormatPr defaultRowHeight="16.5" x14ac:dyDescent="0.3"/>
  <cols>
    <col min="1" max="6" width="10" style="1" customWidth="1"/>
    <col min="7" max="7" width="14" style="74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 x14ac:dyDescent="0.35"/>
    <row r="2" spans="1:19" s="16" customFormat="1" ht="45.75" thickBot="1" x14ac:dyDescent="0.35">
      <c r="A2" s="100" t="s">
        <v>296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</row>
    <row r="3" spans="1:19" s="4" customFormat="1" ht="18" thickBot="1" x14ac:dyDescent="0.35">
      <c r="G3" s="75"/>
      <c r="P3" s="10"/>
      <c r="Q3" s="10"/>
      <c r="R3" s="10"/>
      <c r="S3" s="10"/>
    </row>
    <row r="4" spans="1:19" s="27" customFormat="1" ht="26.25" customHeight="1" thickBot="1" x14ac:dyDescent="0.35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2"/>
      <c r="P4" s="28"/>
      <c r="Q4" s="28"/>
      <c r="R4" s="28"/>
      <c r="S4" s="28"/>
    </row>
    <row r="5" spans="1:19" s="4" customFormat="1" ht="28.5" customHeight="1" x14ac:dyDescent="0.3">
      <c r="A5" s="31" t="s">
        <v>24</v>
      </c>
      <c r="B5" s="17">
        <f>COUNTIF($B$13:$B$1390, "동부")</f>
        <v>75</v>
      </c>
      <c r="C5" s="34" t="s">
        <v>16</v>
      </c>
      <c r="D5" s="18">
        <f>COUNTIF($F$13:$F$1390, "건축")</f>
        <v>156</v>
      </c>
      <c r="E5" s="31" t="s">
        <v>299</v>
      </c>
      <c r="F5" s="17">
        <f>SUM(B5:B9)</f>
        <v>259</v>
      </c>
      <c r="G5" s="83"/>
      <c r="P5" s="10"/>
      <c r="Q5" s="10"/>
      <c r="R5" s="10"/>
      <c r="S5" s="10"/>
    </row>
    <row r="6" spans="1:19" s="4" customFormat="1" ht="28.5" customHeight="1" x14ac:dyDescent="0.3">
      <c r="A6" s="32" t="s">
        <v>10</v>
      </c>
      <c r="B6" s="19">
        <f>COUNTIF($B$13:$B$1390, "서부")</f>
        <v>74</v>
      </c>
      <c r="C6" s="35" t="s">
        <v>17</v>
      </c>
      <c r="D6" s="20">
        <f>COUNTIF($F$13:$F$1390, "토목")</f>
        <v>44</v>
      </c>
      <c r="E6" s="32" t="s">
        <v>20</v>
      </c>
      <c r="F6" s="19">
        <f>COUNTIF($M$13:$M$1390, "완료")</f>
        <v>259</v>
      </c>
      <c r="G6" s="83"/>
      <c r="P6" s="10"/>
      <c r="Q6" s="10"/>
      <c r="R6" s="10"/>
      <c r="S6" s="10"/>
    </row>
    <row r="7" spans="1:19" s="4" customFormat="1" ht="28.5" customHeight="1" x14ac:dyDescent="0.3">
      <c r="A7" s="32" t="s">
        <v>25</v>
      </c>
      <c r="B7" s="19">
        <f>COUNTIF($B$13:$B$1390, "남부")</f>
        <v>46</v>
      </c>
      <c r="C7" s="35" t="s">
        <v>18</v>
      </c>
      <c r="D7" s="20">
        <f>COUNTIF($F$13:$F$1390, "기계")</f>
        <v>15</v>
      </c>
      <c r="E7" s="32" t="s">
        <v>300</v>
      </c>
      <c r="F7" s="19">
        <f>COUNTIF($M$13:$M$1390, "처리중")</f>
        <v>0</v>
      </c>
      <c r="G7" s="83"/>
      <c r="P7" s="10"/>
      <c r="Q7" s="10"/>
      <c r="R7" s="10"/>
      <c r="S7" s="10"/>
    </row>
    <row r="8" spans="1:19" s="4" customFormat="1" ht="28.5" customHeight="1" x14ac:dyDescent="0.3">
      <c r="A8" s="32" t="s">
        <v>9</v>
      </c>
      <c r="B8" s="19">
        <f>COUNTIF($B$13:$B$1390, "북부")</f>
        <v>53</v>
      </c>
      <c r="C8" s="35" t="s">
        <v>19</v>
      </c>
      <c r="D8" s="20">
        <f>COUNTIF($F$13:$F$1390, "전기")</f>
        <v>44</v>
      </c>
      <c r="E8" s="32"/>
      <c r="F8" s="19"/>
      <c r="G8" s="83"/>
      <c r="P8" s="10"/>
      <c r="Q8" s="10"/>
      <c r="R8" s="10"/>
      <c r="S8" s="10"/>
    </row>
    <row r="9" spans="1:19" s="4" customFormat="1" ht="28.5" customHeight="1" thickBot="1" x14ac:dyDescent="0.35">
      <c r="A9" s="33" t="s">
        <v>11</v>
      </c>
      <c r="B9" s="21">
        <f>COUNTIF($B$13:$B$1390, "강화")</f>
        <v>11</v>
      </c>
      <c r="C9" s="36"/>
      <c r="D9" s="22"/>
      <c r="E9" s="33"/>
      <c r="F9" s="21"/>
      <c r="G9" s="83"/>
      <c r="P9" s="10"/>
      <c r="Q9" s="10"/>
      <c r="R9" s="10"/>
      <c r="S9" s="10"/>
    </row>
    <row r="10" spans="1:19" s="4" customFormat="1" ht="17.25" x14ac:dyDescent="0.3">
      <c r="A10" s="11"/>
      <c r="B10" s="11"/>
      <c r="C10" s="11"/>
      <c r="D10" s="11"/>
      <c r="E10" s="11"/>
      <c r="F10" s="11"/>
      <c r="G10" s="76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 x14ac:dyDescent="0.3">
      <c r="A11" s="77">
        <f>SUBTOTAL(3,A13:A1269)</f>
        <v>259</v>
      </c>
      <c r="B11" s="9"/>
      <c r="C11" s="9"/>
      <c r="D11" s="9"/>
      <c r="E11" s="9"/>
      <c r="F11" s="9"/>
      <c r="G11" s="77">
        <f>SUBTOTAL(9,G13:G1269)</f>
        <v>7145453125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 x14ac:dyDescent="0.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3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 x14ac:dyDescent="0.3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8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 x14ac:dyDescent="0.3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8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 x14ac:dyDescent="0.3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8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 x14ac:dyDescent="0.3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8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 x14ac:dyDescent="0.3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8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 x14ac:dyDescent="0.3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8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 x14ac:dyDescent="0.3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8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 x14ac:dyDescent="0.3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8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 x14ac:dyDescent="0.3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8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 x14ac:dyDescent="0.3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8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 x14ac:dyDescent="0.3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8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 x14ac:dyDescent="0.3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8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 x14ac:dyDescent="0.3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8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 x14ac:dyDescent="0.3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8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 x14ac:dyDescent="0.3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8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 x14ac:dyDescent="0.3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8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 x14ac:dyDescent="0.3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8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 x14ac:dyDescent="0.3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8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 x14ac:dyDescent="0.3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8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 x14ac:dyDescent="0.3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8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 x14ac:dyDescent="0.3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8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 x14ac:dyDescent="0.3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8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 x14ac:dyDescent="0.3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8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 x14ac:dyDescent="0.3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8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 x14ac:dyDescent="0.3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8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 x14ac:dyDescent="0.3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8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 x14ac:dyDescent="0.3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8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 x14ac:dyDescent="0.3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8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 x14ac:dyDescent="0.3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8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 x14ac:dyDescent="0.3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8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 x14ac:dyDescent="0.3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8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 x14ac:dyDescent="0.3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8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 x14ac:dyDescent="0.3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9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 x14ac:dyDescent="0.3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9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 x14ac:dyDescent="0.3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9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 x14ac:dyDescent="0.3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9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 x14ac:dyDescent="0.3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9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 x14ac:dyDescent="0.3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9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 x14ac:dyDescent="0.3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9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 x14ac:dyDescent="0.3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9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 x14ac:dyDescent="0.3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9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 x14ac:dyDescent="0.3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9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 x14ac:dyDescent="0.3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9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 x14ac:dyDescent="0.3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9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 x14ac:dyDescent="0.3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9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 x14ac:dyDescent="0.3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9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 x14ac:dyDescent="0.3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9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 x14ac:dyDescent="0.3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9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 x14ac:dyDescent="0.3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9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 x14ac:dyDescent="0.3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9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 x14ac:dyDescent="0.3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9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 x14ac:dyDescent="0.3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9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 x14ac:dyDescent="0.3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9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 x14ac:dyDescent="0.3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9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 x14ac:dyDescent="0.3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9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 x14ac:dyDescent="0.3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9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 x14ac:dyDescent="0.3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9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 x14ac:dyDescent="0.3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9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 x14ac:dyDescent="0.3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9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 x14ac:dyDescent="0.3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9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 x14ac:dyDescent="0.3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9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 x14ac:dyDescent="0.3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9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 x14ac:dyDescent="0.3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9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 x14ac:dyDescent="0.3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9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 x14ac:dyDescent="0.3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9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 x14ac:dyDescent="0.3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9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 x14ac:dyDescent="0.3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9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 x14ac:dyDescent="0.3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9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 x14ac:dyDescent="0.3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9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 x14ac:dyDescent="0.3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9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 x14ac:dyDescent="0.3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9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 x14ac:dyDescent="0.3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9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 x14ac:dyDescent="0.3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9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 x14ac:dyDescent="0.3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9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 x14ac:dyDescent="0.3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9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 x14ac:dyDescent="0.3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9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 x14ac:dyDescent="0.3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9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 x14ac:dyDescent="0.3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9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 x14ac:dyDescent="0.3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9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 x14ac:dyDescent="0.3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9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 x14ac:dyDescent="0.3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9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 x14ac:dyDescent="0.3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9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 x14ac:dyDescent="0.3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9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 x14ac:dyDescent="0.3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9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 x14ac:dyDescent="0.3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9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 x14ac:dyDescent="0.3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9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 x14ac:dyDescent="0.3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9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 x14ac:dyDescent="0.3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9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 x14ac:dyDescent="0.3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9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 x14ac:dyDescent="0.3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9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 x14ac:dyDescent="0.3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9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90"/>
      <c r="Q103" s="90"/>
      <c r="R103" s="90"/>
      <c r="S103" s="90"/>
    </row>
    <row r="104" spans="1:19" x14ac:dyDescent="0.3">
      <c r="A104" s="39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81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 x14ac:dyDescent="0.3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9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 x14ac:dyDescent="0.3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9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 x14ac:dyDescent="0.3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9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 x14ac:dyDescent="0.35">
      <c r="A108" s="86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80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 x14ac:dyDescent="0.3">
      <c r="A109" s="39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81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 x14ac:dyDescent="0.3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9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 x14ac:dyDescent="0.3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9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 x14ac:dyDescent="0.3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9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 x14ac:dyDescent="0.3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9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 x14ac:dyDescent="0.3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9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 x14ac:dyDescent="0.3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9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 x14ac:dyDescent="0.3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9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 x14ac:dyDescent="0.3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9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 x14ac:dyDescent="0.3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9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 x14ac:dyDescent="0.3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9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 x14ac:dyDescent="0.3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9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 x14ac:dyDescent="0.3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9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 x14ac:dyDescent="0.3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9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 x14ac:dyDescent="0.3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9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 x14ac:dyDescent="0.3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9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 x14ac:dyDescent="0.3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9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 x14ac:dyDescent="0.3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9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 x14ac:dyDescent="0.3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9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 x14ac:dyDescent="0.3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9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 x14ac:dyDescent="0.3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9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 x14ac:dyDescent="0.3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9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 x14ac:dyDescent="0.3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9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 x14ac:dyDescent="0.3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9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 x14ac:dyDescent="0.3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9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 x14ac:dyDescent="0.3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9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 x14ac:dyDescent="0.3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9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 x14ac:dyDescent="0.3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9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 x14ac:dyDescent="0.3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8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 t="shared" ref="N137" si="4">K137-I137+1</f>
        <v>5</v>
      </c>
      <c r="O137" s="5" t="s">
        <v>47</v>
      </c>
    </row>
    <row r="138" spans="1:16" x14ac:dyDescent="0.3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8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 x14ac:dyDescent="0.3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8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 x14ac:dyDescent="0.3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8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 x14ac:dyDescent="0.3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8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 x14ac:dyDescent="0.3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8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 x14ac:dyDescent="0.3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8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 x14ac:dyDescent="0.3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8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 x14ac:dyDescent="0.3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8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 x14ac:dyDescent="0.3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8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 x14ac:dyDescent="0.3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8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 x14ac:dyDescent="0.3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8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 x14ac:dyDescent="0.3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8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 x14ac:dyDescent="0.3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8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 x14ac:dyDescent="0.3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8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 x14ac:dyDescent="0.3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8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 x14ac:dyDescent="0.3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8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 x14ac:dyDescent="0.3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8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 x14ac:dyDescent="0.3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8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 x14ac:dyDescent="0.3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8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 x14ac:dyDescent="0.3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8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 x14ac:dyDescent="0.3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8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 x14ac:dyDescent="0.3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8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 x14ac:dyDescent="0.3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8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 x14ac:dyDescent="0.3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8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 x14ac:dyDescent="0.3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8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 x14ac:dyDescent="0.3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8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90" t="s">
        <v>365</v>
      </c>
      <c r="Q163" s="90"/>
      <c r="R163" s="90"/>
      <c r="S163" s="90"/>
    </row>
    <row r="164" spans="1:19" s="44" customFormat="1" ht="17.25" thickBot="1" x14ac:dyDescent="0.35">
      <c r="A164" s="91">
        <v>152</v>
      </c>
      <c r="B164" s="91" t="s">
        <v>24</v>
      </c>
      <c r="C164" s="91" t="s">
        <v>12</v>
      </c>
      <c r="D164" s="91" t="s">
        <v>13</v>
      </c>
      <c r="E164" s="91" t="s">
        <v>362</v>
      </c>
      <c r="F164" s="91" t="s">
        <v>17</v>
      </c>
      <c r="G164" s="92">
        <v>9713000</v>
      </c>
      <c r="H164" s="91" t="s">
        <v>363</v>
      </c>
      <c r="I164" s="93">
        <v>45350</v>
      </c>
      <c r="J164" s="91" t="s">
        <v>84</v>
      </c>
      <c r="K164" s="93">
        <v>45356</v>
      </c>
      <c r="L164" s="91" t="s">
        <v>26</v>
      </c>
      <c r="M164" s="91" t="s">
        <v>20</v>
      </c>
      <c r="N164" s="91">
        <f t="shared" ref="N164:N177" si="5">K164-I164+1</f>
        <v>7</v>
      </c>
      <c r="O164" s="91" t="s">
        <v>93</v>
      </c>
      <c r="P164" s="43" t="s">
        <v>364</v>
      </c>
      <c r="Q164" s="43"/>
      <c r="R164" s="43"/>
      <c r="S164" s="43"/>
    </row>
    <row r="165" spans="1:19" ht="17.25" thickTop="1" x14ac:dyDescent="0.3">
      <c r="A165" s="39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4">
        <v>170000000</v>
      </c>
      <c r="H165" s="39" t="s">
        <v>333</v>
      </c>
      <c r="I165" s="85">
        <v>45356</v>
      </c>
      <c r="J165" s="39" t="s">
        <v>26</v>
      </c>
      <c r="K165" s="85">
        <v>45362</v>
      </c>
      <c r="L165" s="39" t="s">
        <v>87</v>
      </c>
      <c r="M165" s="39" t="s">
        <v>20</v>
      </c>
      <c r="N165" s="39">
        <f t="shared" si="5"/>
        <v>7</v>
      </c>
      <c r="O165" s="39" t="s">
        <v>93</v>
      </c>
    </row>
    <row r="166" spans="1:19" x14ac:dyDescent="0.3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8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5"/>
        <v>7</v>
      </c>
      <c r="O166" s="2" t="s">
        <v>93</v>
      </c>
      <c r="P166" s="8" t="s">
        <v>367</v>
      </c>
    </row>
    <row r="167" spans="1:19" x14ac:dyDescent="0.3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8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5"/>
        <v>1</v>
      </c>
      <c r="O167" s="2" t="s">
        <v>47</v>
      </c>
    </row>
    <row r="168" spans="1:19" x14ac:dyDescent="0.3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8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5"/>
        <v>2</v>
      </c>
      <c r="O168" s="2" t="s">
        <v>47</v>
      </c>
    </row>
    <row r="169" spans="1:19" x14ac:dyDescent="0.3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8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5"/>
        <v>6</v>
      </c>
      <c r="O169" s="2" t="s">
        <v>29</v>
      </c>
    </row>
    <row r="170" spans="1:19" x14ac:dyDescent="0.3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8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5"/>
        <v>4</v>
      </c>
      <c r="O170" s="2" t="s">
        <v>29</v>
      </c>
    </row>
    <row r="171" spans="1:19" x14ac:dyDescent="0.3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8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5"/>
        <v>4</v>
      </c>
      <c r="O171" s="2" t="s">
        <v>29</v>
      </c>
    </row>
    <row r="172" spans="1:19" x14ac:dyDescent="0.3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8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5"/>
        <v>7</v>
      </c>
      <c r="O172" s="2" t="s">
        <v>93</v>
      </c>
    </row>
    <row r="173" spans="1:19" x14ac:dyDescent="0.3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8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5"/>
        <v>4</v>
      </c>
      <c r="O173" s="2" t="s">
        <v>93</v>
      </c>
    </row>
    <row r="174" spans="1:19" x14ac:dyDescent="0.3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8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5"/>
        <v>12</v>
      </c>
      <c r="O174" s="2" t="s">
        <v>93</v>
      </c>
    </row>
    <row r="175" spans="1:19" x14ac:dyDescent="0.3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8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5"/>
        <v>12</v>
      </c>
      <c r="O175" s="2" t="s">
        <v>93</v>
      </c>
    </row>
    <row r="176" spans="1:19" x14ac:dyDescent="0.3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8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5"/>
        <v>4</v>
      </c>
      <c r="O176" s="2" t="s">
        <v>149</v>
      </c>
    </row>
    <row r="177" spans="1:16" x14ac:dyDescent="0.3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8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5"/>
        <v>4</v>
      </c>
      <c r="O177" s="2" t="s">
        <v>29</v>
      </c>
    </row>
    <row r="178" spans="1:16" x14ac:dyDescent="0.3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8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 t="shared" ref="N178:N179" si="6">K178-I178+1</f>
        <v>4</v>
      </c>
      <c r="O178" s="2" t="s">
        <v>29</v>
      </c>
      <c r="P178" s="8" t="s">
        <v>395</v>
      </c>
    </row>
    <row r="179" spans="1:16" x14ac:dyDescent="0.3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8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 t="shared" si="6"/>
        <v>2</v>
      </c>
      <c r="O179" s="2" t="s">
        <v>47</v>
      </c>
    </row>
    <row r="180" spans="1:16" x14ac:dyDescent="0.3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8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7">K180-I180+1</f>
        <v>3</v>
      </c>
      <c r="O180" s="2" t="s">
        <v>29</v>
      </c>
    </row>
    <row r="181" spans="1:16" x14ac:dyDescent="0.3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8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7"/>
        <v>3</v>
      </c>
      <c r="O181" s="2" t="s">
        <v>47</v>
      </c>
    </row>
    <row r="182" spans="1:16" x14ac:dyDescent="0.3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8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7"/>
        <v>5</v>
      </c>
      <c r="O182" s="2" t="s">
        <v>29</v>
      </c>
    </row>
    <row r="183" spans="1:16" x14ac:dyDescent="0.3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8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7"/>
        <v>4</v>
      </c>
      <c r="O183" s="2" t="s">
        <v>47</v>
      </c>
    </row>
    <row r="184" spans="1:16" x14ac:dyDescent="0.3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8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7"/>
        <v>4</v>
      </c>
      <c r="O184" s="2" t="s">
        <v>29</v>
      </c>
    </row>
    <row r="185" spans="1:16" x14ac:dyDescent="0.3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8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7"/>
        <v>2</v>
      </c>
      <c r="O185" s="2" t="s">
        <v>47</v>
      </c>
    </row>
    <row r="186" spans="1:16" x14ac:dyDescent="0.3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8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7"/>
        <v>6</v>
      </c>
      <c r="O186" s="2" t="s">
        <v>93</v>
      </c>
    </row>
    <row r="187" spans="1:16" x14ac:dyDescent="0.3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8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7"/>
        <v>9</v>
      </c>
      <c r="O187" s="2" t="s">
        <v>93</v>
      </c>
      <c r="P187" s="8" t="s">
        <v>414</v>
      </c>
    </row>
    <row r="188" spans="1:16" x14ac:dyDescent="0.3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8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 t="shared" ref="N188:N189" si="8">K188-I188+1</f>
        <v>1</v>
      </c>
      <c r="O188" s="2" t="s">
        <v>47</v>
      </c>
    </row>
    <row r="189" spans="1:16" x14ac:dyDescent="0.3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8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 t="shared" si="8"/>
        <v>1</v>
      </c>
      <c r="O189" s="2" t="s">
        <v>47</v>
      </c>
    </row>
    <row r="190" spans="1:16" x14ac:dyDescent="0.3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8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7"/>
        <v>5</v>
      </c>
      <c r="O190" s="2" t="s">
        <v>29</v>
      </c>
    </row>
    <row r="191" spans="1:16" x14ac:dyDescent="0.3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8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 t="shared" ref="N191" si="9">K191-I191+1</f>
        <v>2</v>
      </c>
      <c r="O191" s="2" t="s">
        <v>47</v>
      </c>
    </row>
    <row r="192" spans="1:16" x14ac:dyDescent="0.3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8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 t="shared" ref="N192" si="10">K192-I192+1</f>
        <v>2</v>
      </c>
      <c r="O192" s="2" t="s">
        <v>47</v>
      </c>
    </row>
    <row r="193" spans="1:19" x14ac:dyDescent="0.3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8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7"/>
        <v>1</v>
      </c>
      <c r="O193" s="2" t="s">
        <v>47</v>
      </c>
    </row>
    <row r="194" spans="1:19" s="9" customFormat="1" x14ac:dyDescent="0.3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8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 t="shared" ref="N194" si="11">K194-I194+1</f>
        <v>1</v>
      </c>
      <c r="O194" s="2" t="s">
        <v>47</v>
      </c>
      <c r="P194" s="90"/>
      <c r="Q194" s="90"/>
      <c r="R194" s="90"/>
      <c r="S194" s="90"/>
    </row>
    <row r="195" spans="1:19" x14ac:dyDescent="0.3">
      <c r="A195" s="39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4">
        <v>27104000</v>
      </c>
      <c r="H195" s="39" t="s">
        <v>410</v>
      </c>
      <c r="I195" s="85">
        <v>45380</v>
      </c>
      <c r="J195" s="39" t="s">
        <v>37</v>
      </c>
      <c r="K195" s="85">
        <v>45383</v>
      </c>
      <c r="L195" s="39" t="s">
        <v>87</v>
      </c>
      <c r="M195" s="39" t="s">
        <v>20</v>
      </c>
      <c r="N195" s="39">
        <f t="shared" si="7"/>
        <v>4</v>
      </c>
      <c r="O195" s="39" t="s">
        <v>47</v>
      </c>
    </row>
    <row r="196" spans="1:19" s="44" customFormat="1" ht="17.25" thickBot="1" x14ac:dyDescent="0.35">
      <c r="A196" s="86">
        <v>184</v>
      </c>
      <c r="B196" s="86" t="s">
        <v>10</v>
      </c>
      <c r="C196" s="86" t="s">
        <v>12</v>
      </c>
      <c r="D196" s="86" t="s">
        <v>13</v>
      </c>
      <c r="E196" s="86" t="s">
        <v>405</v>
      </c>
      <c r="F196" s="86" t="s">
        <v>19</v>
      </c>
      <c r="G196" s="87">
        <f>5225000</f>
        <v>5225000</v>
      </c>
      <c r="H196" s="86" t="s">
        <v>411</v>
      </c>
      <c r="I196" s="88">
        <v>45380</v>
      </c>
      <c r="J196" s="86" t="s">
        <v>37</v>
      </c>
      <c r="K196" s="88">
        <v>45383</v>
      </c>
      <c r="L196" s="86" t="s">
        <v>87</v>
      </c>
      <c r="M196" s="86" t="s">
        <v>20</v>
      </c>
      <c r="N196" s="86">
        <f t="shared" si="7"/>
        <v>4</v>
      </c>
      <c r="O196" s="86" t="s">
        <v>40</v>
      </c>
      <c r="Q196" s="43"/>
      <c r="R196" s="43"/>
      <c r="S196" s="43"/>
    </row>
    <row r="197" spans="1:19" ht="17.25" thickTop="1" x14ac:dyDescent="0.3">
      <c r="A197" s="39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4">
        <v>28252400</v>
      </c>
      <c r="H197" s="39" t="s">
        <v>419</v>
      </c>
      <c r="I197" s="85">
        <v>45383</v>
      </c>
      <c r="J197" s="39" t="s">
        <v>88</v>
      </c>
      <c r="K197" s="85">
        <v>45384</v>
      </c>
      <c r="L197" s="39" t="s">
        <v>26</v>
      </c>
      <c r="M197" s="39" t="s">
        <v>101</v>
      </c>
      <c r="N197" s="39">
        <f t="shared" si="7"/>
        <v>2</v>
      </c>
      <c r="O197" s="39" t="s">
        <v>93</v>
      </c>
      <c r="P197" s="90" t="s">
        <v>415</v>
      </c>
    </row>
    <row r="198" spans="1:19" x14ac:dyDescent="0.3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8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7"/>
        <v>7</v>
      </c>
      <c r="O198" s="2" t="s">
        <v>426</v>
      </c>
    </row>
    <row r="199" spans="1:19" x14ac:dyDescent="0.3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8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7"/>
        <v>16</v>
      </c>
      <c r="O199" s="2" t="s">
        <v>435</v>
      </c>
    </row>
    <row r="200" spans="1:19" x14ac:dyDescent="0.3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8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7"/>
        <v>8</v>
      </c>
      <c r="O200" s="2" t="s">
        <v>442</v>
      </c>
    </row>
    <row r="201" spans="1:19" x14ac:dyDescent="0.3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8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7"/>
        <v>4</v>
      </c>
      <c r="O201" s="2" t="s">
        <v>451</v>
      </c>
    </row>
    <row r="202" spans="1:19" x14ac:dyDescent="0.3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8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7"/>
        <v>4</v>
      </c>
      <c r="O202" s="2" t="s">
        <v>29</v>
      </c>
      <c r="P202" s="8" t="s">
        <v>452</v>
      </c>
    </row>
    <row r="203" spans="1:19" x14ac:dyDescent="0.3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8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7"/>
        <v>4</v>
      </c>
      <c r="O203" s="2" t="s">
        <v>481</v>
      </c>
    </row>
    <row r="204" spans="1:19" x14ac:dyDescent="0.3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8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7"/>
        <v>5</v>
      </c>
      <c r="O204" s="2" t="s">
        <v>481</v>
      </c>
    </row>
    <row r="205" spans="1:19" x14ac:dyDescent="0.3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8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7"/>
        <v>4</v>
      </c>
      <c r="O205" s="2" t="s">
        <v>488</v>
      </c>
    </row>
    <row r="206" spans="1:19" x14ac:dyDescent="0.3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8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7"/>
        <v>4</v>
      </c>
      <c r="O206" s="2" t="s">
        <v>488</v>
      </c>
    </row>
    <row r="207" spans="1:19" x14ac:dyDescent="0.3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8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7"/>
        <v>3</v>
      </c>
      <c r="O207" s="2" t="s">
        <v>487</v>
      </c>
      <c r="P207" s="8" t="s">
        <v>491</v>
      </c>
    </row>
    <row r="208" spans="1:19" x14ac:dyDescent="0.3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8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7"/>
        <v>3</v>
      </c>
      <c r="O208" s="2" t="s">
        <v>503</v>
      </c>
    </row>
    <row r="209" spans="1:19" x14ac:dyDescent="0.3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8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7"/>
        <v>3</v>
      </c>
      <c r="O209" s="2" t="s">
        <v>534</v>
      </c>
    </row>
    <row r="210" spans="1:19" x14ac:dyDescent="0.3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8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7"/>
        <v>2</v>
      </c>
      <c r="O210" s="2" t="s">
        <v>517</v>
      </c>
    </row>
    <row r="211" spans="1:19" x14ac:dyDescent="0.3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8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7"/>
        <v>2</v>
      </c>
      <c r="O211" s="2" t="s">
        <v>520</v>
      </c>
    </row>
    <row r="212" spans="1:19" x14ac:dyDescent="0.3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8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7"/>
        <v>2</v>
      </c>
      <c r="O212" s="2" t="s">
        <v>503</v>
      </c>
    </row>
    <row r="213" spans="1:19" x14ac:dyDescent="0.3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8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7"/>
        <v>5</v>
      </c>
      <c r="O213" s="2" t="s">
        <v>520</v>
      </c>
    </row>
    <row r="214" spans="1:19" x14ac:dyDescent="0.3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8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7"/>
        <v>4</v>
      </c>
      <c r="O214" s="2" t="s">
        <v>529</v>
      </c>
    </row>
    <row r="215" spans="1:19" x14ac:dyDescent="0.3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8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7"/>
        <v>1</v>
      </c>
      <c r="O215" s="2" t="s">
        <v>503</v>
      </c>
    </row>
    <row r="216" spans="1:19" x14ac:dyDescent="0.3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8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7"/>
        <v>1</v>
      </c>
      <c r="O216" s="2" t="s">
        <v>503</v>
      </c>
    </row>
    <row r="217" spans="1:19" x14ac:dyDescent="0.3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8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7"/>
        <v>1</v>
      </c>
      <c r="O217" s="2" t="s">
        <v>520</v>
      </c>
    </row>
    <row r="218" spans="1:19" x14ac:dyDescent="0.3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8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7"/>
        <v>3</v>
      </c>
      <c r="O218" s="2" t="s">
        <v>545</v>
      </c>
    </row>
    <row r="219" spans="1:19" x14ac:dyDescent="0.3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8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7"/>
        <v>7</v>
      </c>
      <c r="O219" s="2" t="s">
        <v>551</v>
      </c>
      <c r="P219" s="8" t="s">
        <v>552</v>
      </c>
    </row>
    <row r="220" spans="1:19" x14ac:dyDescent="0.3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8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7"/>
        <v>2</v>
      </c>
      <c r="O220" s="2" t="s">
        <v>583</v>
      </c>
    </row>
    <row r="221" spans="1:19" s="9" customFormat="1" x14ac:dyDescent="0.3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8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7"/>
        <v>5</v>
      </c>
      <c r="O221" s="2" t="s">
        <v>584</v>
      </c>
      <c r="P221" s="90"/>
      <c r="Q221" s="90"/>
      <c r="R221" s="90"/>
      <c r="S221" s="90"/>
    </row>
    <row r="222" spans="1:19" x14ac:dyDescent="0.3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8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7"/>
        <v>4</v>
      </c>
      <c r="O222" s="2" t="s">
        <v>583</v>
      </c>
    </row>
    <row r="223" spans="1:19" x14ac:dyDescent="0.3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8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7"/>
        <v>3</v>
      </c>
      <c r="O223" s="2" t="s">
        <v>583</v>
      </c>
    </row>
    <row r="224" spans="1:19" x14ac:dyDescent="0.3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8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 t="shared" ref="N224:N227" si="12">K224-I224+1</f>
        <v>5</v>
      </c>
      <c r="O224" s="2" t="s">
        <v>594</v>
      </c>
    </row>
    <row r="225" spans="1:19" x14ac:dyDescent="0.3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8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 t="shared" si="12"/>
        <v>7</v>
      </c>
      <c r="O225" s="2" t="s">
        <v>594</v>
      </c>
    </row>
    <row r="226" spans="1:19" x14ac:dyDescent="0.3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8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 t="shared" si="12"/>
        <v>12</v>
      </c>
      <c r="O226" s="2" t="s">
        <v>595</v>
      </c>
    </row>
    <row r="227" spans="1:19" x14ac:dyDescent="0.3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8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 t="shared" si="12"/>
        <v>9</v>
      </c>
      <c r="O227" s="2" t="s">
        <v>594</v>
      </c>
    </row>
    <row r="228" spans="1:19" s="44" customFormat="1" ht="17.25" thickBot="1" x14ac:dyDescent="0.35">
      <c r="A228" s="91">
        <v>216</v>
      </c>
      <c r="B228" s="86" t="s">
        <v>462</v>
      </c>
      <c r="C228" s="86" t="s">
        <v>420</v>
      </c>
      <c r="D228" s="86" t="s">
        <v>15</v>
      </c>
      <c r="E228" s="86" t="s">
        <v>505</v>
      </c>
      <c r="F228" s="86" t="s">
        <v>432</v>
      </c>
      <c r="G228" s="87">
        <v>6050000</v>
      </c>
      <c r="H228" s="86" t="s">
        <v>601</v>
      </c>
      <c r="I228" s="88">
        <v>45412</v>
      </c>
      <c r="J228" s="86" t="s">
        <v>441</v>
      </c>
      <c r="K228" s="88">
        <v>45413</v>
      </c>
      <c r="L228" s="86" t="s">
        <v>497</v>
      </c>
      <c r="M228" s="86" t="s">
        <v>479</v>
      </c>
      <c r="N228" s="86">
        <f t="shared" ref="N228:N271" si="13">K228-I228+1</f>
        <v>2</v>
      </c>
      <c r="O228" s="86" t="s">
        <v>287</v>
      </c>
      <c r="P228" s="43"/>
      <c r="Q228" s="43"/>
      <c r="R228" s="43"/>
      <c r="S228" s="43"/>
    </row>
    <row r="229" spans="1:19" ht="17.25" thickTop="1" x14ac:dyDescent="0.3">
      <c r="A229" s="39">
        <v>217</v>
      </c>
      <c r="B229" s="94" t="s">
        <v>431</v>
      </c>
      <c r="C229" s="94" t="s">
        <v>420</v>
      </c>
      <c r="D229" s="94" t="s">
        <v>15</v>
      </c>
      <c r="E229" s="94" t="s">
        <v>596</v>
      </c>
      <c r="F229" s="94" t="s">
        <v>447</v>
      </c>
      <c r="G229" s="95">
        <v>49962000</v>
      </c>
      <c r="H229" s="94" t="s">
        <v>597</v>
      </c>
      <c r="I229" s="96">
        <v>45413</v>
      </c>
      <c r="J229" s="94" t="s">
        <v>497</v>
      </c>
      <c r="K229" s="96">
        <v>45425</v>
      </c>
      <c r="L229" s="94" t="s">
        <v>643</v>
      </c>
      <c r="M229" s="94" t="s">
        <v>20</v>
      </c>
      <c r="N229" s="94">
        <f t="shared" si="13"/>
        <v>13</v>
      </c>
      <c r="O229" s="94" t="s">
        <v>598</v>
      </c>
    </row>
    <row r="230" spans="1:19" x14ac:dyDescent="0.3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8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13"/>
        <v>7</v>
      </c>
      <c r="O230" s="2" t="s">
        <v>481</v>
      </c>
      <c r="P230" s="8" t="s">
        <v>603</v>
      </c>
    </row>
    <row r="231" spans="1:19" x14ac:dyDescent="0.3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8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13"/>
        <v>6</v>
      </c>
      <c r="O231" s="2" t="s">
        <v>628</v>
      </c>
    </row>
    <row r="232" spans="1:19" x14ac:dyDescent="0.3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8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13"/>
        <v>5</v>
      </c>
      <c r="O232" s="2" t="s">
        <v>629</v>
      </c>
    </row>
    <row r="233" spans="1:19" x14ac:dyDescent="0.3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8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13"/>
        <v>5</v>
      </c>
      <c r="O233" s="2" t="s">
        <v>629</v>
      </c>
    </row>
    <row r="234" spans="1:19" x14ac:dyDescent="0.3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8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13"/>
        <v>2</v>
      </c>
      <c r="O234" s="2" t="s">
        <v>629</v>
      </c>
    </row>
    <row r="235" spans="1:19" x14ac:dyDescent="0.3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8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13"/>
        <v>7</v>
      </c>
      <c r="O235" s="2" t="s">
        <v>638</v>
      </c>
      <c r="P235" s="8" t="s">
        <v>633</v>
      </c>
    </row>
    <row r="236" spans="1:19" x14ac:dyDescent="0.3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8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13"/>
        <v>6</v>
      </c>
      <c r="O236" s="2" t="s">
        <v>598</v>
      </c>
    </row>
    <row r="237" spans="1:19" x14ac:dyDescent="0.3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8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13"/>
        <v>6</v>
      </c>
      <c r="O237" s="2" t="s">
        <v>653</v>
      </c>
    </row>
    <row r="238" spans="1:19" x14ac:dyDescent="0.3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8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13"/>
        <v>5</v>
      </c>
      <c r="O238" s="2" t="s">
        <v>654</v>
      </c>
    </row>
    <row r="239" spans="1:19" x14ac:dyDescent="0.3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8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13"/>
        <v>5</v>
      </c>
      <c r="O239" s="2" t="s">
        <v>654</v>
      </c>
    </row>
    <row r="240" spans="1:19" x14ac:dyDescent="0.3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8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13"/>
        <v>5</v>
      </c>
      <c r="O240" s="2" t="s">
        <v>654</v>
      </c>
    </row>
    <row r="241" spans="1:16" x14ac:dyDescent="0.3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8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13"/>
        <v>2</v>
      </c>
      <c r="O241" s="2" t="s">
        <v>676</v>
      </c>
    </row>
    <row r="242" spans="1:16" x14ac:dyDescent="0.3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8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13"/>
        <v>1</v>
      </c>
      <c r="O242" s="2" t="s">
        <v>654</v>
      </c>
    </row>
    <row r="243" spans="1:16" x14ac:dyDescent="0.3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8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13"/>
        <v>4</v>
      </c>
      <c r="O243" s="2" t="s">
        <v>676</v>
      </c>
    </row>
    <row r="244" spans="1:16" x14ac:dyDescent="0.3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8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13"/>
        <v>2</v>
      </c>
      <c r="O244" s="2" t="s">
        <v>677</v>
      </c>
    </row>
    <row r="245" spans="1:16" x14ac:dyDescent="0.3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8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13"/>
        <v>4</v>
      </c>
      <c r="O245" s="2" t="s">
        <v>678</v>
      </c>
      <c r="P245" s="8" t="s">
        <v>679</v>
      </c>
    </row>
    <row r="246" spans="1:16" x14ac:dyDescent="0.3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8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13"/>
        <v>1</v>
      </c>
      <c r="O246" s="2" t="s">
        <v>697</v>
      </c>
    </row>
    <row r="247" spans="1:16" x14ac:dyDescent="0.3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8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13"/>
        <v>3</v>
      </c>
      <c r="O247" s="2" t="s">
        <v>699</v>
      </c>
    </row>
    <row r="248" spans="1:16" x14ac:dyDescent="0.3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8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13"/>
        <v>7</v>
      </c>
      <c r="O248" s="2" t="s">
        <v>703</v>
      </c>
    </row>
    <row r="249" spans="1:16" x14ac:dyDescent="0.3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8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13"/>
        <v>5</v>
      </c>
      <c r="O249" s="2" t="s">
        <v>697</v>
      </c>
    </row>
    <row r="250" spans="1:16" x14ac:dyDescent="0.3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8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13"/>
        <v>5</v>
      </c>
      <c r="O250" s="2" t="s">
        <v>709</v>
      </c>
    </row>
    <row r="251" spans="1:16" x14ac:dyDescent="0.3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8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13"/>
        <v>1</v>
      </c>
      <c r="O251" s="2" t="s">
        <v>726</v>
      </c>
    </row>
    <row r="252" spans="1:16" x14ac:dyDescent="0.3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8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13"/>
        <v>5</v>
      </c>
      <c r="O252" s="2" t="s">
        <v>732</v>
      </c>
    </row>
    <row r="253" spans="1:16" x14ac:dyDescent="0.3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8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13"/>
        <v>5</v>
      </c>
      <c r="O253" s="2" t="s">
        <v>732</v>
      </c>
    </row>
    <row r="254" spans="1:16" x14ac:dyDescent="0.3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8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13"/>
        <v>4</v>
      </c>
      <c r="O254" s="2" t="s">
        <v>731</v>
      </c>
    </row>
    <row r="255" spans="1:16" x14ac:dyDescent="0.3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8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13"/>
        <v>7</v>
      </c>
      <c r="O255" s="2" t="s">
        <v>738</v>
      </c>
    </row>
    <row r="256" spans="1:16" x14ac:dyDescent="0.3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8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13"/>
        <v>7</v>
      </c>
      <c r="O256" s="2" t="s">
        <v>750</v>
      </c>
    </row>
    <row r="257" spans="1:19" x14ac:dyDescent="0.3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8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13"/>
        <v>7</v>
      </c>
      <c r="O257" s="2" t="s">
        <v>749</v>
      </c>
      <c r="P257" s="8" t="s">
        <v>752</v>
      </c>
    </row>
    <row r="258" spans="1:19" x14ac:dyDescent="0.3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8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13"/>
        <v>6</v>
      </c>
      <c r="O258" s="2" t="s">
        <v>759</v>
      </c>
    </row>
    <row r="259" spans="1:19" x14ac:dyDescent="0.3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8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13"/>
        <v>4</v>
      </c>
      <c r="O259" s="2" t="s">
        <v>784</v>
      </c>
    </row>
    <row r="260" spans="1:19" x14ac:dyDescent="0.3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8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13"/>
        <v>4</v>
      </c>
      <c r="O260" s="2" t="s">
        <v>784</v>
      </c>
    </row>
    <row r="261" spans="1:19" x14ac:dyDescent="0.3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8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829</v>
      </c>
      <c r="M261" s="2" t="s">
        <v>20</v>
      </c>
      <c r="N261" s="2">
        <f t="shared" si="13"/>
        <v>7</v>
      </c>
      <c r="O261" s="2" t="s">
        <v>785</v>
      </c>
    </row>
    <row r="262" spans="1:19" x14ac:dyDescent="0.3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8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13"/>
        <v>1</v>
      </c>
      <c r="O262" s="2" t="s">
        <v>784</v>
      </c>
    </row>
    <row r="263" spans="1:19" x14ac:dyDescent="0.3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8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825</v>
      </c>
      <c r="M263" s="2" t="s">
        <v>20</v>
      </c>
      <c r="N263" s="2">
        <f t="shared" si="13"/>
        <v>9</v>
      </c>
      <c r="O263" s="2" t="s">
        <v>786</v>
      </c>
      <c r="P263" s="8" t="s">
        <v>789</v>
      </c>
    </row>
    <row r="264" spans="1:19" x14ac:dyDescent="0.3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8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830</v>
      </c>
      <c r="M264" s="2" t="s">
        <v>20</v>
      </c>
      <c r="N264" s="2">
        <f t="shared" si="13"/>
        <v>4</v>
      </c>
      <c r="O264" s="2" t="s">
        <v>804</v>
      </c>
    </row>
    <row r="265" spans="1:19" x14ac:dyDescent="0.3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8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830</v>
      </c>
      <c r="M265" s="2" t="s">
        <v>20</v>
      </c>
      <c r="N265" s="2">
        <f t="shared" si="13"/>
        <v>4</v>
      </c>
      <c r="O265" s="2" t="s">
        <v>804</v>
      </c>
    </row>
    <row r="266" spans="1:19" x14ac:dyDescent="0.3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8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13"/>
        <v>2</v>
      </c>
      <c r="O266" s="2" t="s">
        <v>805</v>
      </c>
    </row>
    <row r="267" spans="1:19" x14ac:dyDescent="0.3">
      <c r="A267" s="2">
        <v>255</v>
      </c>
      <c r="B267" s="2" t="s">
        <v>826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8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825</v>
      </c>
      <c r="M267" s="2" t="s">
        <v>835</v>
      </c>
      <c r="N267" s="2">
        <f t="shared" si="13"/>
        <v>7</v>
      </c>
      <c r="O267" s="2" t="s">
        <v>837</v>
      </c>
    </row>
    <row r="268" spans="1:19" x14ac:dyDescent="0.3">
      <c r="A268" s="2">
        <v>256</v>
      </c>
      <c r="B268" s="2" t="s">
        <v>827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8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829</v>
      </c>
      <c r="M268" s="2" t="s">
        <v>838</v>
      </c>
      <c r="N268" s="2">
        <f t="shared" si="13"/>
        <v>2</v>
      </c>
      <c r="O268" s="2" t="s">
        <v>836</v>
      </c>
    </row>
    <row r="269" spans="1:19" x14ac:dyDescent="0.3">
      <c r="A269" s="2">
        <v>257</v>
      </c>
      <c r="B269" s="2" t="s">
        <v>826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8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825</v>
      </c>
      <c r="M269" s="2" t="s">
        <v>835</v>
      </c>
      <c r="N269" s="2">
        <f t="shared" si="13"/>
        <v>5</v>
      </c>
      <c r="O269" s="2" t="s">
        <v>831</v>
      </c>
    </row>
    <row r="270" spans="1:19" x14ac:dyDescent="0.3">
      <c r="A270" s="2">
        <v>258</v>
      </c>
      <c r="B270" s="2" t="s">
        <v>827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8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825</v>
      </c>
      <c r="M270" s="2" t="s">
        <v>835</v>
      </c>
      <c r="N270" s="2">
        <f t="shared" si="13"/>
        <v>5</v>
      </c>
      <c r="O270" s="2" t="s">
        <v>832</v>
      </c>
    </row>
    <row r="271" spans="1:19" s="44" customFormat="1" ht="17.25" thickBot="1" x14ac:dyDescent="0.35">
      <c r="A271" s="86">
        <v>259</v>
      </c>
      <c r="B271" s="86" t="s">
        <v>828</v>
      </c>
      <c r="C271" s="86" t="s">
        <v>811</v>
      </c>
      <c r="D271" s="86" t="s">
        <v>821</v>
      </c>
      <c r="E271" s="86" t="s">
        <v>820</v>
      </c>
      <c r="F271" s="86" t="s">
        <v>817</v>
      </c>
      <c r="G271" s="87">
        <v>42337000</v>
      </c>
      <c r="H271" s="86" t="s">
        <v>824</v>
      </c>
      <c r="I271" s="88">
        <v>45443</v>
      </c>
      <c r="J271" s="86" t="s">
        <v>819</v>
      </c>
      <c r="K271" s="88">
        <v>45447</v>
      </c>
      <c r="L271" s="86" t="s">
        <v>825</v>
      </c>
      <c r="M271" s="86" t="s">
        <v>834</v>
      </c>
      <c r="N271" s="86">
        <f t="shared" si="13"/>
        <v>5</v>
      </c>
      <c r="O271" s="86" t="s">
        <v>833</v>
      </c>
      <c r="P271" s="43"/>
      <c r="Q271" s="43"/>
      <c r="R271" s="43"/>
      <c r="S271" s="43"/>
    </row>
    <row r="272" spans="1:19" ht="17.25" thickTop="1" x14ac:dyDescent="0.3">
      <c r="A272" s="9"/>
      <c r="I272" s="89"/>
      <c r="K272" s="89"/>
    </row>
    <row r="273" spans="1:11" x14ac:dyDescent="0.3">
      <c r="A273" s="9"/>
      <c r="I273" s="89"/>
      <c r="K273" s="89"/>
    </row>
    <row r="274" spans="1:11" x14ac:dyDescent="0.3">
      <c r="A274" s="9"/>
      <c r="I274" s="89"/>
      <c r="K274" s="89"/>
    </row>
    <row r="275" spans="1:11" x14ac:dyDescent="0.3">
      <c r="I275" s="89"/>
      <c r="K275" s="89"/>
    </row>
    <row r="276" spans="1:11" x14ac:dyDescent="0.3">
      <c r="I276" s="89"/>
      <c r="K276" s="89"/>
    </row>
    <row r="277" spans="1:11" x14ac:dyDescent="0.3">
      <c r="I277" s="89"/>
      <c r="K277" s="89"/>
    </row>
    <row r="278" spans="1:11" x14ac:dyDescent="0.3">
      <c r="I278" s="89"/>
      <c r="K278" s="89"/>
    </row>
    <row r="279" spans="1:11" x14ac:dyDescent="0.3">
      <c r="I279" s="89"/>
      <c r="K279" s="89"/>
    </row>
    <row r="280" spans="1:11" x14ac:dyDescent="0.3">
      <c r="I280" s="89"/>
      <c r="K280" s="89"/>
    </row>
    <row r="281" spans="1:11" x14ac:dyDescent="0.3">
      <c r="I281" s="89"/>
      <c r="K281" s="89"/>
    </row>
    <row r="282" spans="1:11" x14ac:dyDescent="0.3">
      <c r="I282" s="89"/>
      <c r="K282" s="89"/>
    </row>
    <row r="283" spans="1:11" x14ac:dyDescent="0.3">
      <c r="I283" s="89"/>
      <c r="K283" s="89"/>
    </row>
    <row r="284" spans="1:11" x14ac:dyDescent="0.3">
      <c r="I284" s="89"/>
      <c r="K284" s="89"/>
    </row>
    <row r="285" spans="1:11" x14ac:dyDescent="0.3">
      <c r="I285" s="89"/>
      <c r="K285" s="89"/>
    </row>
    <row r="286" spans="1:11" x14ac:dyDescent="0.3">
      <c r="I286" s="89"/>
      <c r="K286" s="89"/>
    </row>
    <row r="287" spans="1:11" x14ac:dyDescent="0.3">
      <c r="I287" s="89"/>
      <c r="K287" s="89"/>
    </row>
    <row r="288" spans="1:11" x14ac:dyDescent="0.3">
      <c r="I288" s="89"/>
      <c r="K288" s="89"/>
    </row>
    <row r="289" spans="9:11" x14ac:dyDescent="0.3">
      <c r="I289" s="89"/>
      <c r="K289" s="89"/>
    </row>
    <row r="290" spans="9:11" x14ac:dyDescent="0.3">
      <c r="I290" s="89"/>
      <c r="K290" s="89"/>
    </row>
    <row r="291" spans="9:11" x14ac:dyDescent="0.3">
      <c r="I291" s="89"/>
      <c r="K291" s="89"/>
    </row>
    <row r="292" spans="9:11" x14ac:dyDescent="0.3">
      <c r="I292" s="89"/>
      <c r="K292" s="89"/>
    </row>
    <row r="293" spans="9:11" x14ac:dyDescent="0.3">
      <c r="I293" s="89"/>
      <c r="K293" s="89"/>
    </row>
    <row r="294" spans="9:11" x14ac:dyDescent="0.3">
      <c r="I294" s="89"/>
      <c r="K294" s="89"/>
    </row>
    <row r="295" spans="9:11" x14ac:dyDescent="0.3">
      <c r="I295" s="89"/>
      <c r="K295" s="89"/>
    </row>
  </sheetData>
  <autoFilter ref="A12:O271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2024-06-11T04:59:27Z</dcterms:modified>
</cp:coreProperties>
</file>