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BE05667-867E-4FEF-81D5-C55D14E82167}" xr6:coauthVersionLast="47" xr6:coauthVersionMax="47" xr10:uidLastSave="{00000000-0000-0000-0000-000000000000}"/>
  <bookViews>
    <workbookView xWindow="-28920" yWindow="-2175" windowWidth="29040" windowHeight="15720" xr2:uid="{00000000-000D-0000-FFFF-FFFF00000000}"/>
  </bookViews>
  <sheets>
    <sheet name="총괄" sheetId="3" r:id="rId1"/>
    <sheet name="내역" sheetId="2" r:id="rId2"/>
  </sheets>
  <definedNames>
    <definedName name="_xlnm._FilterDatabase" localSheetId="1" hidden="1">내역!$A$12:$P$253</definedName>
    <definedName name="_xlnm.Print_Area" localSheetId="1">내역!$A$1:$P$254</definedName>
    <definedName name="_xlnm.Print_Area" localSheetId="0">총괄!$A$1:$P$18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6" i="3" l="1"/>
  <c r="C15" i="3"/>
  <c r="C14" i="3"/>
  <c r="C13" i="3"/>
  <c r="O163" i="2"/>
  <c r="O164" i="2" l="1"/>
  <c r="O149" i="2" l="1"/>
  <c r="O162" i="2" l="1"/>
  <c r="O148" i="2"/>
  <c r="O155" i="2" l="1"/>
  <c r="O153" i="2"/>
  <c r="O159" i="2" l="1"/>
  <c r="O161" i="2" l="1"/>
  <c r="O157" i="2" l="1"/>
  <c r="O158" i="2"/>
  <c r="O150" i="2" l="1"/>
  <c r="O151" i="2"/>
  <c r="O160" i="2"/>
  <c r="O156" i="2" l="1"/>
  <c r="O154" i="2"/>
  <c r="O152" i="2"/>
  <c r="O142" i="2" l="1"/>
  <c r="O147" i="2" l="1"/>
  <c r="O124" i="2" l="1"/>
  <c r="O131" i="2" l="1"/>
  <c r="O141" i="2"/>
  <c r="O136" i="2" l="1"/>
  <c r="O146" i="2" l="1"/>
  <c r="O145" i="2"/>
  <c r="O144" i="2"/>
  <c r="O143" i="2"/>
  <c r="O132" i="2" l="1"/>
  <c r="O133" i="2"/>
  <c r="O128" i="2"/>
  <c r="O127" i="2" l="1"/>
  <c r="O137" i="2" l="1"/>
  <c r="O140" i="2"/>
  <c r="O139" i="2"/>
  <c r="O138" i="2"/>
  <c r="O129" i="2" l="1"/>
  <c r="O135" i="2" l="1"/>
  <c r="O134" i="2"/>
  <c r="O123" i="2" l="1"/>
  <c r="O120" i="2" l="1"/>
  <c r="O130" i="2"/>
  <c r="O122" i="2"/>
  <c r="O125" i="2"/>
  <c r="O126" i="2"/>
  <c r="O104" i="2" l="1"/>
  <c r="O119" i="2"/>
  <c r="O101" i="2"/>
  <c r="O113" i="2"/>
  <c r="O115" i="2"/>
  <c r="O107" i="2"/>
  <c r="O82" i="2"/>
  <c r="O83" i="2"/>
  <c r="O84" i="2"/>
  <c r="O54" i="2"/>
  <c r="O116" i="2"/>
  <c r="O117" i="2"/>
  <c r="O108" i="2"/>
  <c r="O109" i="2"/>
  <c r="O95" i="2"/>
  <c r="O96" i="2"/>
  <c r="O97" i="2"/>
  <c r="O98" i="2"/>
  <c r="O99" i="2"/>
  <c r="O100" i="2"/>
  <c r="O92" i="2"/>
  <c r="O93" i="2"/>
  <c r="O94" i="2"/>
  <c r="O71" i="2"/>
  <c r="O121" i="2"/>
  <c r="O69" i="2"/>
  <c r="O118" i="2"/>
  <c r="O114" i="2"/>
  <c r="O112" i="2"/>
  <c r="O111" i="2"/>
  <c r="O110" i="2"/>
  <c r="O106" i="2"/>
  <c r="O105" i="2"/>
  <c r="O103" i="2"/>
  <c r="O102" i="2"/>
  <c r="O91" i="2"/>
  <c r="O90" i="2"/>
  <c r="O89" i="2"/>
  <c r="O88" i="2"/>
  <c r="O87" i="2"/>
  <c r="O86" i="2"/>
  <c r="O85" i="2"/>
  <c r="O78" i="2"/>
  <c r="O77" i="2"/>
  <c r="O76" i="2"/>
  <c r="O81" i="2"/>
  <c r="O62" i="2"/>
  <c r="O66" i="2"/>
  <c r="O68" i="2"/>
  <c r="O64" i="2" l="1"/>
  <c r="O51" i="2"/>
  <c r="O80" i="2" l="1"/>
  <c r="O59" i="2"/>
  <c r="O75" i="2"/>
  <c r="O74" i="2"/>
  <c r="O73" i="2"/>
  <c r="O72" i="2"/>
  <c r="O65" i="2"/>
  <c r="O53" i="2"/>
  <c r="O61" i="2"/>
  <c r="O47" i="2"/>
  <c r="O50" i="2"/>
  <c r="O67" i="2"/>
  <c r="O60" i="2"/>
  <c r="O40" i="2"/>
  <c r="O46" i="2"/>
  <c r="O48" i="2"/>
  <c r="O52" i="2"/>
  <c r="O57" i="2"/>
  <c r="O58" i="2"/>
  <c r="O55" i="2" l="1"/>
  <c r="O45" i="2"/>
  <c r="O44" i="2"/>
  <c r="O43" i="2"/>
  <c r="O70" i="2" l="1"/>
  <c r="O79" i="2"/>
  <c r="O42" i="2" l="1"/>
  <c r="O63" i="2" l="1"/>
  <c r="O56" i="2"/>
  <c r="O49" i="2"/>
  <c r="O39" i="2"/>
  <c r="O38" i="2"/>
  <c r="O37" i="2"/>
  <c r="O36" i="2"/>
  <c r="O33" i="2"/>
  <c r="O31" i="2"/>
  <c r="O41" i="2" l="1"/>
  <c r="O34" i="2"/>
  <c r="O35" i="2"/>
  <c r="O25" i="2"/>
  <c r="O18" i="2"/>
  <c r="O19" i="2"/>
  <c r="O14" i="2"/>
  <c r="O15" i="2"/>
  <c r="O30" i="2"/>
  <c r="O29" i="2"/>
  <c r="O32" i="2" l="1"/>
  <c r="O16" i="2"/>
  <c r="O17" i="2"/>
  <c r="O20" i="2"/>
  <c r="O21" i="2"/>
  <c r="O22" i="2"/>
  <c r="O23" i="2"/>
  <c r="O24" i="2"/>
  <c r="O26" i="2"/>
  <c r="O27" i="2"/>
  <c r="O28" i="2"/>
  <c r="O13" i="2"/>
  <c r="H7" i="2" l="1"/>
  <c r="K6" i="3" l="1"/>
  <c r="K5" i="3"/>
  <c r="F6" i="2"/>
  <c r="F5" i="2"/>
  <c r="H6" i="2"/>
  <c r="K7" i="3" l="1"/>
  <c r="L7" i="3" s="1"/>
  <c r="L6" i="3"/>
  <c r="L5" i="3"/>
  <c r="N17" i="3" l="1"/>
  <c r="M17" i="3" l="1"/>
  <c r="L17" i="3" l="1"/>
  <c r="K17" i="3" l="1"/>
  <c r="J17" i="3" l="1"/>
  <c r="I17" i="3" l="1"/>
  <c r="H17" i="3" l="1"/>
  <c r="G17" i="3" l="1"/>
  <c r="F17" i="3" l="1"/>
  <c r="E17" i="3" l="1"/>
  <c r="A11" i="2" l="1"/>
  <c r="D17" i="3" l="1"/>
  <c r="B9" i="2" l="1"/>
  <c r="B8" i="2"/>
  <c r="B7" i="2"/>
  <c r="B6" i="2"/>
  <c r="B5" i="2"/>
  <c r="D8" i="2"/>
  <c r="D7" i="2"/>
  <c r="D6" i="2"/>
  <c r="D5" i="2"/>
  <c r="O16" i="3"/>
  <c r="O15" i="3"/>
  <c r="O14" i="3"/>
  <c r="O13" i="3"/>
  <c r="O7" i="3"/>
  <c r="O6" i="3"/>
  <c r="G8" i="3"/>
  <c r="G7" i="3"/>
  <c r="G6" i="3"/>
  <c r="G5" i="3"/>
  <c r="C9" i="3"/>
  <c r="C8" i="3"/>
  <c r="C7" i="3"/>
  <c r="C6" i="3"/>
  <c r="C5" i="3"/>
  <c r="C10" i="3" l="1"/>
  <c r="D10" i="3" s="1"/>
  <c r="G9" i="3"/>
  <c r="H9" i="3" s="1"/>
  <c r="H5" i="2"/>
  <c r="O17" i="3"/>
  <c r="C17" i="3"/>
  <c r="D5" i="3"/>
  <c r="H6" i="3"/>
  <c r="O5" i="3"/>
  <c r="H7" i="3"/>
  <c r="H8" i="3"/>
  <c r="D6" i="3"/>
  <c r="D7" i="3"/>
  <c r="D8" i="3"/>
  <c r="D9" i="3"/>
  <c r="H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12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○내역검토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현장지원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
○하나의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공사에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내역검토와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현장지원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행을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늘려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각각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2" authorId="0" shapeId="0" xr:uid="{00000000-0006-0000-0100-000002000000}">
      <text>
        <r>
          <rPr>
            <b/>
            <sz val="9"/>
            <color indexed="81"/>
            <rFont val="돋움"/>
            <family val="3"/>
            <charset val="129"/>
          </rPr>
          <t>○현장지원인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방문일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  <comment ref="P12" authorId="0" shapeId="0" xr:uid="{00000000-0006-0000-0100-000003000000}">
      <text>
        <r>
          <rPr>
            <b/>
            <sz val="9"/>
            <color indexed="81"/>
            <rFont val="돋움"/>
            <family val="3"/>
            <charset val="129"/>
          </rPr>
          <t>○현장지원인데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금액표시가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불가한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컨설팅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<sst xmlns="http://schemas.openxmlformats.org/spreadsheetml/2006/main" count="1607" uniqueCount="291">
  <si>
    <t>관할교육청</t>
    <phoneticPr fontId="1" type="noConversion"/>
  </si>
  <si>
    <t>설립별</t>
    <phoneticPr fontId="1" type="noConversion"/>
  </si>
  <si>
    <t>급별</t>
    <phoneticPr fontId="1" type="noConversion"/>
  </si>
  <si>
    <t>학교명</t>
    <phoneticPr fontId="1" type="noConversion"/>
  </si>
  <si>
    <t>요청분야</t>
    <phoneticPr fontId="1" type="noConversion"/>
  </si>
  <si>
    <t>제목</t>
    <phoneticPr fontId="1" type="noConversion"/>
  </si>
  <si>
    <t>요청일</t>
    <phoneticPr fontId="1" type="noConversion"/>
  </si>
  <si>
    <t>처리일</t>
    <phoneticPr fontId="1" type="noConversion"/>
  </si>
  <si>
    <t>처리일수
(공휴일 포함)</t>
    <phoneticPr fontId="1" type="noConversion"/>
  </si>
  <si>
    <t>북부</t>
    <phoneticPr fontId="1" type="noConversion"/>
  </si>
  <si>
    <t>서부</t>
    <phoneticPr fontId="1" type="noConversion"/>
  </si>
  <si>
    <t>강화</t>
    <phoneticPr fontId="1" type="noConversion"/>
  </si>
  <si>
    <t>건축</t>
    <phoneticPr fontId="1" type="noConversion"/>
  </si>
  <si>
    <t>토목</t>
    <phoneticPr fontId="1" type="noConversion"/>
  </si>
  <si>
    <t>기계</t>
    <phoneticPr fontId="1" type="noConversion"/>
  </si>
  <si>
    <t>전기</t>
    <phoneticPr fontId="1" type="noConversion"/>
  </si>
  <si>
    <t>완료</t>
    <phoneticPr fontId="1" type="noConversion"/>
  </si>
  <si>
    <t>연번</t>
    <phoneticPr fontId="1" type="noConversion"/>
  </si>
  <si>
    <t>요일</t>
    <phoneticPr fontId="1" type="noConversion"/>
  </si>
  <si>
    <t>비율</t>
    <phoneticPr fontId="1" type="noConversion"/>
  </si>
  <si>
    <t>동부</t>
    <phoneticPr fontId="1" type="noConversion"/>
  </si>
  <si>
    <t>남부</t>
    <phoneticPr fontId="1" type="noConversion"/>
  </si>
  <si>
    <t>건축</t>
    <phoneticPr fontId="1" type="noConversion"/>
  </si>
  <si>
    <t>공립</t>
    <phoneticPr fontId="1" type="noConversion"/>
  </si>
  <si>
    <t>초등학교</t>
    <phoneticPr fontId="1" type="noConversion"/>
  </si>
  <si>
    <t>지역</t>
    <phoneticPr fontId="1" type="noConversion"/>
  </si>
  <si>
    <t>공종</t>
    <phoneticPr fontId="1" type="noConversion"/>
  </si>
  <si>
    <t>총 계</t>
    <phoneticPr fontId="1" type="noConversion"/>
  </si>
  <si>
    <t>처리중</t>
    <phoneticPr fontId="1" type="noConversion"/>
  </si>
  <si>
    <t>개수</t>
    <phoneticPr fontId="1" type="noConversion"/>
  </si>
  <si>
    <t>구분</t>
    <phoneticPr fontId="1" type="noConversion"/>
  </si>
  <si>
    <t>처리현황</t>
    <phoneticPr fontId="1" type="noConversion"/>
  </si>
  <si>
    <t>총계</t>
    <phoneticPr fontId="1" type="noConversion"/>
  </si>
  <si>
    <t xml:space="preserve">        월
 공종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</si>
  <si>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</si>
  <si>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</si>
  <si>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</si>
  <si>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</si>
  <si>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</si>
  <si>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</si>
  <si>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</si>
  <si>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</si>
  <si>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</si>
  <si>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</si>
  <si>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</si>
  <si>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</si>
  <si>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합계</t>
    <phoneticPr fontId="1" type="noConversion"/>
  </si>
  <si>
    <t>계</t>
    <phoneticPr fontId="1" type="noConversion"/>
  </si>
  <si>
    <t>지원방법</t>
    <phoneticPr fontId="1" type="noConversion"/>
  </si>
  <si>
    <t>내역검토</t>
    <phoneticPr fontId="1" type="noConversion"/>
  </si>
  <si>
    <t>방법</t>
    <phoneticPr fontId="1" type="noConversion"/>
  </si>
  <si>
    <t>내역검토</t>
    <phoneticPr fontId="1" type="noConversion"/>
  </si>
  <si>
    <t>현장지원</t>
    <phoneticPr fontId="1" type="noConversion"/>
  </si>
  <si>
    <t>공종</t>
    <phoneticPr fontId="1" type="noConversion"/>
  </si>
  <si>
    <t>현장지원</t>
    <phoneticPr fontId="1" type="noConversion"/>
  </si>
  <si>
    <t>비고</t>
    <phoneticPr fontId="1" type="noConversion"/>
  </si>
  <si>
    <t>시설업무 컨설팅 현황(2026년)-현장지원포함</t>
    <phoneticPr fontId="1" type="noConversion"/>
  </si>
  <si>
    <t>구월중학교</t>
    <phoneticPr fontId="1" type="noConversion"/>
  </si>
  <si>
    <t>화장실 칸막이 교체공사</t>
    <phoneticPr fontId="1" type="noConversion"/>
  </si>
  <si>
    <t>금</t>
    <phoneticPr fontId="1" type="noConversion"/>
  </si>
  <si>
    <t>중학교</t>
    <phoneticPr fontId="1" type="noConversion"/>
  </si>
  <si>
    <t>인천부원초등학교</t>
    <phoneticPr fontId="1" type="noConversion"/>
  </si>
  <si>
    <t>인천삼목초등학교</t>
    <phoneticPr fontId="1" type="noConversion"/>
  </si>
  <si>
    <t>원당중학교</t>
    <phoneticPr fontId="1" type="noConversion"/>
  </si>
  <si>
    <t>특수학급 증설 환경개선공사</t>
    <phoneticPr fontId="1" type="noConversion"/>
  </si>
  <si>
    <t>월</t>
    <phoneticPr fontId="1" type="noConversion"/>
  </si>
  <si>
    <t>신현중학교</t>
    <phoneticPr fontId="1" type="noConversion"/>
  </si>
  <si>
    <t>인천한길초등학교</t>
    <phoneticPr fontId="1" type="noConversion"/>
  </si>
  <si>
    <t>인천하늘초등학교</t>
    <phoneticPr fontId="1" type="noConversion"/>
  </si>
  <si>
    <t>인천생활과학고등학교</t>
    <phoneticPr fontId="1" type="noConversion"/>
  </si>
  <si>
    <t>고등학교</t>
    <phoneticPr fontId="1" type="noConversion"/>
  </si>
  <si>
    <t>돌봄교실 환경개선공사</t>
    <phoneticPr fontId="1" type="noConversion"/>
  </si>
  <si>
    <t>특수학급 증설 및 체력단련실 환경개선공사</t>
    <phoneticPr fontId="1" type="noConversion"/>
  </si>
  <si>
    <t>인천용유초등학교병설유치원</t>
    <phoneticPr fontId="1" type="noConversion"/>
  </si>
  <si>
    <t>유치원</t>
    <phoneticPr fontId="1" type="noConversion"/>
  </si>
  <si>
    <t>유치원 환경개선공사</t>
    <phoneticPr fontId="1" type="noConversion"/>
  </si>
  <si>
    <t>특수학급 증설 및 늘봄지원실 환경개선공사</t>
    <phoneticPr fontId="1" type="noConversion"/>
  </si>
  <si>
    <t>특수학급 환경개선공사</t>
    <phoneticPr fontId="1" type="noConversion"/>
  </si>
  <si>
    <t>특수학급 증설 및 관리실 이전 공사</t>
    <phoneticPr fontId="1" type="noConversion"/>
  </si>
  <si>
    <t>인성교육부 개선공사</t>
    <phoneticPr fontId="1" type="noConversion"/>
  </si>
  <si>
    <t>화</t>
    <phoneticPr fontId="1" type="noConversion"/>
  </si>
  <si>
    <t>부흥중학교</t>
    <phoneticPr fontId="1" type="noConversion"/>
  </si>
  <si>
    <t>인천기계공업고등학교</t>
    <phoneticPr fontId="1" type="noConversion"/>
  </si>
  <si>
    <t>부평중학교</t>
    <phoneticPr fontId="1" type="noConversion"/>
  </si>
  <si>
    <t>인천동수중학교</t>
    <phoneticPr fontId="1" type="noConversion"/>
  </si>
  <si>
    <t>인천옥련초등학교</t>
    <phoneticPr fontId="1" type="noConversion"/>
  </si>
  <si>
    <t>인천체육고등학교</t>
    <phoneticPr fontId="1" type="noConversion"/>
  </si>
  <si>
    <t>인천서화초등학교</t>
    <phoneticPr fontId="1" type="noConversion"/>
  </si>
  <si>
    <t>옥련중학교</t>
    <phoneticPr fontId="1" type="noConversion"/>
  </si>
  <si>
    <t>인천논현고등학교</t>
    <phoneticPr fontId="1" type="noConversion"/>
  </si>
  <si>
    <t>수</t>
    <phoneticPr fontId="1" type="noConversion"/>
  </si>
  <si>
    <t>인천청람초등학교</t>
    <phoneticPr fontId="1" type="noConversion"/>
  </si>
  <si>
    <t>인천영종고등학교</t>
    <phoneticPr fontId="1" type="noConversion"/>
  </si>
  <si>
    <t>인천창영초등학교</t>
    <phoneticPr fontId="1" type="noConversion"/>
  </si>
  <si>
    <t>과학실 환경개선공사</t>
    <phoneticPr fontId="1" type="noConversion"/>
  </si>
  <si>
    <t>전국기능대회 학교 경기장 구축 공사</t>
    <phoneticPr fontId="1" type="noConversion"/>
  </si>
  <si>
    <t>특수학급 인테리어 공사</t>
    <phoneticPr fontId="1" type="noConversion"/>
  </si>
  <si>
    <t>특수학급 증설 및 학생자치부 인테리어 보수 공사</t>
    <phoneticPr fontId="1" type="noConversion"/>
  </si>
  <si>
    <t>화장실 화변기 교체 공사</t>
    <phoneticPr fontId="1" type="noConversion"/>
  </si>
  <si>
    <t>전천후 경기장 씰링 보수 공사</t>
    <phoneticPr fontId="1" type="noConversion"/>
  </si>
  <si>
    <t>특수학급 추가 신설에 따른 구축공사</t>
    <phoneticPr fontId="1" type="noConversion"/>
  </si>
  <si>
    <t>특수학급 증설에 따른 구축공사</t>
    <phoneticPr fontId="1" type="noConversion"/>
  </si>
  <si>
    <t>협의실 싱크대 설치 급배수공사</t>
    <phoneticPr fontId="1" type="noConversion"/>
  </si>
  <si>
    <t>특수학급 증설 전기 공사</t>
    <phoneticPr fontId="1" type="noConversion"/>
  </si>
  <si>
    <t>특수학급 환경개선 전기공사</t>
    <phoneticPr fontId="1" type="noConversion"/>
  </si>
  <si>
    <t>특수학급 증설 및 학생자치부 전기 공사</t>
    <phoneticPr fontId="1" type="noConversion"/>
  </si>
  <si>
    <t>시설업무 컨설팅 현황(2026년)</t>
    <phoneticPr fontId="1" type="noConversion"/>
  </si>
  <si>
    <t>목</t>
    <phoneticPr fontId="1" type="noConversion"/>
  </si>
  <si>
    <t>연평고등학교</t>
    <phoneticPr fontId="1" type="noConversion"/>
  </si>
  <si>
    <t>영종중학교</t>
    <phoneticPr fontId="1" type="noConversion"/>
  </si>
  <si>
    <t>계산공업고등학교</t>
    <phoneticPr fontId="1" type="noConversion"/>
  </si>
  <si>
    <t>삼산중학교</t>
    <phoneticPr fontId="1" type="noConversion"/>
  </si>
  <si>
    <t>인천사리울초등학교</t>
    <phoneticPr fontId="1" type="noConversion"/>
  </si>
  <si>
    <t>인천봉수초등학교</t>
    <phoneticPr fontId="1" type="noConversion"/>
  </si>
  <si>
    <t>인천연성초등학교</t>
    <phoneticPr fontId="1" type="noConversion"/>
  </si>
  <si>
    <t>강당 공연장 인테리어 보수공사</t>
    <phoneticPr fontId="1" type="noConversion"/>
  </si>
  <si>
    <t>미래교실 구축공사</t>
    <phoneticPr fontId="1" type="noConversion"/>
  </si>
  <si>
    <t>당직실 환경개선 공사</t>
    <phoneticPr fontId="1" type="noConversion"/>
  </si>
  <si>
    <t>관리실 환경개선공사</t>
    <phoneticPr fontId="1" type="noConversion"/>
  </si>
  <si>
    <t>특수학급 구축공사</t>
    <phoneticPr fontId="1" type="noConversion"/>
  </si>
  <si>
    <t>휴게공간 리모델링 공사</t>
    <phoneticPr fontId="1" type="noConversion"/>
  </si>
  <si>
    <t>특수학급 신설공사</t>
    <phoneticPr fontId="1" type="noConversion"/>
  </si>
  <si>
    <t>특수학급 구축 전기공사</t>
    <phoneticPr fontId="1" type="noConversion"/>
  </si>
  <si>
    <t>특수학급 신설 전기 공사</t>
    <phoneticPr fontId="1" type="noConversion"/>
  </si>
  <si>
    <t>관리실 환경개선 전기공사</t>
    <phoneticPr fontId="1" type="noConversion"/>
  </si>
  <si>
    <t>인천중산고등학교</t>
    <phoneticPr fontId="1" type="noConversion"/>
  </si>
  <si>
    <t>인천서창초등학교</t>
    <phoneticPr fontId="1" type="noConversion"/>
  </si>
  <si>
    <t>인천대화초등학교</t>
    <phoneticPr fontId="1" type="noConversion"/>
  </si>
  <si>
    <t>선인중학교</t>
    <phoneticPr fontId="1" type="noConversion"/>
  </si>
  <si>
    <t>인천동수초등학교</t>
    <phoneticPr fontId="1" type="noConversion"/>
  </si>
  <si>
    <t>강당 바닥 보수공사</t>
    <phoneticPr fontId="1" type="noConversion"/>
  </si>
  <si>
    <t>도서관 리모델링 공사</t>
    <phoneticPr fontId="1" type="noConversion"/>
  </si>
  <si>
    <t>특수학급 조성공사</t>
    <phoneticPr fontId="1" type="noConversion"/>
  </si>
  <si>
    <t>특수학급 공사</t>
    <phoneticPr fontId="1" type="noConversion"/>
  </si>
  <si>
    <t>강당 LED 디스플레이 설치 공사</t>
    <phoneticPr fontId="1" type="noConversion"/>
  </si>
  <si>
    <t>특수학급 증설 공사</t>
    <phoneticPr fontId="1" type="noConversion"/>
  </si>
  <si>
    <t>토</t>
    <phoneticPr fontId="1" type="noConversion"/>
  </si>
  <si>
    <t>능허대중학교</t>
    <phoneticPr fontId="1" type="noConversion"/>
  </si>
  <si>
    <t>오수관로 교체공사</t>
    <phoneticPr fontId="1" type="noConversion"/>
  </si>
  <si>
    <t>인천반도체고등학교</t>
    <phoneticPr fontId="1" type="noConversion"/>
  </si>
  <si>
    <t>냉난방기 이전설치 공사</t>
    <phoneticPr fontId="1" type="noConversion"/>
  </si>
  <si>
    <t>부평여자고등학교</t>
    <phoneticPr fontId="1" type="noConversion"/>
  </si>
  <si>
    <t>각종학교</t>
    <phoneticPr fontId="1" type="noConversion"/>
  </si>
  <si>
    <t>인천초은초등학교</t>
    <phoneticPr fontId="1" type="noConversion"/>
  </si>
  <si>
    <t>도서관 리모델링 전기공사</t>
    <phoneticPr fontId="1" type="noConversion"/>
  </si>
  <si>
    <t>특수학급 조성 전기공사</t>
    <phoneticPr fontId="1" type="noConversion"/>
  </si>
  <si>
    <t>특수학급 전기공사</t>
    <phoneticPr fontId="1" type="noConversion"/>
  </si>
  <si>
    <t>분전반교체 보수공사</t>
    <phoneticPr fontId="1" type="noConversion"/>
  </si>
  <si>
    <t>전국기능대회 학교 경기장 구축 관련 통신공사</t>
    <phoneticPr fontId="1" type="noConversion"/>
  </si>
  <si>
    <t>전국기능대회 학교 경기장 구축 관련 전기공사</t>
    <phoneticPr fontId="1" type="noConversion"/>
  </si>
  <si>
    <t>과학실 환경개선 전기공사</t>
    <phoneticPr fontId="1" type="noConversion"/>
  </si>
  <si>
    <t>산곡중학교</t>
    <phoneticPr fontId="1" type="noConversion"/>
  </si>
  <si>
    <t>인천새말초등학교</t>
    <phoneticPr fontId="1" type="noConversion"/>
  </si>
  <si>
    <t>인천해원초등학교</t>
    <phoneticPr fontId="1" type="noConversion"/>
  </si>
  <si>
    <t>인천주안초등학교</t>
    <phoneticPr fontId="1" type="noConversion"/>
  </si>
  <si>
    <t>인천이음중학교</t>
    <phoneticPr fontId="1" type="noConversion"/>
  </si>
  <si>
    <t>멀티미디어실 환경개선공사</t>
    <phoneticPr fontId="1" type="noConversion"/>
  </si>
  <si>
    <t>화장실 환경개선공사</t>
    <phoneticPr fontId="1" type="noConversion"/>
  </si>
  <si>
    <t>특수학급 증설공사</t>
    <phoneticPr fontId="1" type="noConversion"/>
  </si>
  <si>
    <t>인천논현중학교</t>
    <phoneticPr fontId="1" type="noConversion"/>
  </si>
  <si>
    <t>인천영종초등학교</t>
    <phoneticPr fontId="1" type="noConversion"/>
  </si>
  <si>
    <t>인천신송초등학교병설유치원</t>
    <phoneticPr fontId="1" type="noConversion"/>
  </si>
  <si>
    <t>인천서면초등학교</t>
    <phoneticPr fontId="1" type="noConversion"/>
  </si>
  <si>
    <t>결마루미래학교</t>
    <phoneticPr fontId="1" type="noConversion"/>
  </si>
  <si>
    <t>인천문학초등학교</t>
    <phoneticPr fontId="1" type="noConversion"/>
  </si>
  <si>
    <t>인천신정중학교</t>
    <phoneticPr fontId="1" type="noConversion"/>
  </si>
  <si>
    <t>특수학급 조성 공사</t>
    <phoneticPr fontId="1" type="noConversion"/>
  </si>
  <si>
    <t>특수학급 조성 인테리어 공사</t>
    <phoneticPr fontId="1" type="noConversion"/>
  </si>
  <si>
    <t>특수학급 증설 인테리어 공사</t>
    <phoneticPr fontId="1" type="noConversion"/>
  </si>
  <si>
    <t>환경개선공사</t>
    <phoneticPr fontId="1" type="noConversion"/>
  </si>
  <si>
    <t>도장 공사</t>
    <phoneticPr fontId="1" type="noConversion"/>
  </si>
  <si>
    <t>특수학급 기계분야 공사</t>
    <phoneticPr fontId="1" type="noConversion"/>
  </si>
  <si>
    <t>특수학급 조성 기계분야 공사</t>
    <phoneticPr fontId="1" type="noConversion"/>
  </si>
  <si>
    <t>인천소방고등학교</t>
    <phoneticPr fontId="1" type="noConversion"/>
  </si>
  <si>
    <t>전동전선 릴스 공사</t>
    <phoneticPr fontId="1" type="noConversion"/>
  </si>
  <si>
    <t>특수학급 조성 전기 공사</t>
    <phoneticPr fontId="1" type="noConversion"/>
  </si>
  <si>
    <t>멀티미디어실 환경개선 전기공사</t>
    <phoneticPr fontId="1" type="noConversion"/>
  </si>
  <si>
    <t>공간재구조화 관련 내부 인테리어 공사</t>
    <phoneticPr fontId="1" type="noConversion"/>
  </si>
  <si>
    <t>가정고등학교</t>
    <phoneticPr fontId="1" type="noConversion"/>
  </si>
  <si>
    <t>인천은지초등학교</t>
    <phoneticPr fontId="1" type="noConversion"/>
  </si>
  <si>
    <t>미추홀외국어고등학교</t>
    <phoneticPr fontId="1" type="noConversion"/>
  </si>
  <si>
    <t>인천신송초등학교</t>
    <phoneticPr fontId="1" type="noConversion"/>
  </si>
  <si>
    <t>교무실 이전 공사</t>
    <phoneticPr fontId="1" type="noConversion"/>
  </si>
  <si>
    <t>특수학급 신설 공사</t>
    <phoneticPr fontId="1" type="noConversion"/>
  </si>
  <si>
    <t>여자기숙사 도배 공사</t>
    <phoneticPr fontId="1" type="noConversion"/>
  </si>
  <si>
    <t>청량중학교</t>
    <phoneticPr fontId="1" type="noConversion"/>
  </si>
  <si>
    <t>특수학급 및 홈베이스 공사</t>
    <phoneticPr fontId="1" type="noConversion"/>
  </si>
  <si>
    <t>부평여자중학교</t>
    <phoneticPr fontId="1" type="noConversion"/>
  </si>
  <si>
    <t>인천원동초등학교</t>
    <phoneticPr fontId="1" type="noConversion"/>
  </si>
  <si>
    <t>인천부평초등학교</t>
    <phoneticPr fontId="1" type="noConversion"/>
  </si>
  <si>
    <t>인천학익고등학교</t>
    <phoneticPr fontId="1" type="noConversion"/>
  </si>
  <si>
    <t>목</t>
  </si>
  <si>
    <t>검단중학교</t>
    <phoneticPr fontId="1" type="noConversion"/>
  </si>
  <si>
    <t>인천공항고등학교</t>
    <phoneticPr fontId="1" type="noConversion"/>
  </si>
  <si>
    <t>인천송빛초등학교</t>
    <phoneticPr fontId="1" type="noConversion"/>
  </si>
  <si>
    <t>특수학급 증설 및 이전재배치 공사</t>
    <phoneticPr fontId="1" type="noConversion"/>
  </si>
  <si>
    <t>특수학급 증설 관련 인테리어 공사</t>
    <phoneticPr fontId="1" type="noConversion"/>
  </si>
  <si>
    <t>인천불로초등학교</t>
    <phoneticPr fontId="1" type="noConversion"/>
  </si>
  <si>
    <t>인천은송초등학교</t>
    <phoneticPr fontId="1" type="noConversion"/>
  </si>
  <si>
    <t>인화여자고등학교</t>
    <phoneticPr fontId="1" type="noConversion"/>
  </si>
  <si>
    <t>동인천중학교</t>
    <phoneticPr fontId="1" type="noConversion"/>
  </si>
  <si>
    <t>인천서림초등학교</t>
    <phoneticPr fontId="1" type="noConversion"/>
  </si>
  <si>
    <t>인천아라꿈유치원</t>
    <phoneticPr fontId="1" type="noConversion"/>
  </si>
  <si>
    <t>인천숭의초등학교</t>
    <phoneticPr fontId="1" type="noConversion"/>
  </si>
  <si>
    <t>박문중학교</t>
    <phoneticPr fontId="1" type="noConversion"/>
  </si>
  <si>
    <t>늘품꿈터 환경개선공사</t>
    <phoneticPr fontId="1" type="noConversion"/>
  </si>
  <si>
    <t>장애인화장실 개선공사 및 교실 창문 안전바 설치 공사</t>
    <phoneticPr fontId="1" type="noConversion"/>
  </si>
  <si>
    <t>특수학급 증설 및 실 이동에 따른 공사</t>
    <phoneticPr fontId="1" type="noConversion"/>
  </si>
  <si>
    <t>실내 환경개선공사</t>
    <phoneticPr fontId="1" type="noConversion"/>
  </si>
  <si>
    <t>특수학급 및 늘봄협의실 구축공사</t>
    <phoneticPr fontId="1" type="noConversion"/>
  </si>
  <si>
    <t>시청각실 환경개선공사</t>
    <phoneticPr fontId="1" type="noConversion"/>
  </si>
  <si>
    <t>도서자료실 및 급식실 환경개선 공사</t>
    <phoneticPr fontId="1" type="noConversion"/>
  </si>
  <si>
    <t>인천고등학교</t>
    <phoneticPr fontId="1" type="noConversion"/>
  </si>
  <si>
    <t>100주년기념관 기존 정화조 폐쇄 및 정화조 설치 공사</t>
    <phoneticPr fontId="1" type="noConversion"/>
  </si>
  <si>
    <t>어린이놀이시설 공사</t>
    <phoneticPr fontId="1" type="noConversion"/>
  </si>
  <si>
    <t>보도블록 및 경계석 공사</t>
    <phoneticPr fontId="1" type="noConversion"/>
  </si>
  <si>
    <t>공간재구조화 관련 인테리어 전기 공사</t>
    <phoneticPr fontId="1" type="noConversion"/>
  </si>
  <si>
    <t>특수학급 증설 인테리어 전기 공사</t>
    <phoneticPr fontId="1" type="noConversion"/>
  </si>
  <si>
    <t>급식소 환경개선 전기공사</t>
    <phoneticPr fontId="1" type="noConversion"/>
  </si>
  <si>
    <t>특수학급 증설 전기공사</t>
    <phoneticPr fontId="1" type="noConversion"/>
  </si>
  <si>
    <t>인천송천고등학교</t>
    <phoneticPr fontId="1" type="noConversion"/>
  </si>
  <si>
    <t>휴게실 인테리어 전기공사</t>
    <phoneticPr fontId="1" type="noConversion"/>
  </si>
  <si>
    <t>강당 무대조정장치 보수 및 전광판 설치 공사</t>
    <phoneticPr fontId="1" type="noConversion"/>
  </si>
  <si>
    <t>전국기능경기대회 경기장 구축 전기공사</t>
    <phoneticPr fontId="1" type="noConversion"/>
  </si>
  <si>
    <t>체육관 조명기구 교체 공사</t>
    <phoneticPr fontId="1" type="noConversion"/>
  </si>
  <si>
    <t>사립</t>
    <phoneticPr fontId="1" type="noConversion"/>
  </si>
  <si>
    <t>인천석남초등학교</t>
    <phoneticPr fontId="1" type="noConversion"/>
  </si>
  <si>
    <t>인천가원초등학교</t>
    <phoneticPr fontId="1" type="noConversion"/>
  </si>
  <si>
    <t>인천중앙여자고등학교</t>
    <phoneticPr fontId="1" type="noConversion"/>
  </si>
  <si>
    <t>간재울중학교</t>
    <phoneticPr fontId="1" type="noConversion"/>
  </si>
  <si>
    <t>인천신선초등학교</t>
    <phoneticPr fontId="1" type="noConversion"/>
  </si>
  <si>
    <t>인천송담초등학교</t>
    <phoneticPr fontId="1" type="noConversion"/>
  </si>
  <si>
    <t>본관동 옥상 방수 공사</t>
    <phoneticPr fontId="1" type="noConversion"/>
  </si>
  <si>
    <t>돌봄교실 구축 및 늘봄지원실 환경개선공사</t>
    <phoneticPr fontId="1" type="noConversion"/>
  </si>
  <si>
    <t>인쇄실 및 서고, 특수학급 신설 공사</t>
    <phoneticPr fontId="1" type="noConversion"/>
  </si>
  <si>
    <t>통합지원반(특수학급) 증설에 따른 인테리어 공사</t>
    <phoneticPr fontId="1" type="noConversion"/>
  </si>
  <si>
    <t>지하계단 누수 보수 공사</t>
    <phoneticPr fontId="1" type="noConversion"/>
  </si>
  <si>
    <t>인천아람초등학교</t>
    <phoneticPr fontId="1" type="noConversion"/>
  </si>
  <si>
    <t>돌봄교실 구축 전기공사</t>
    <phoneticPr fontId="1" type="noConversion"/>
  </si>
  <si>
    <t>특수학급 설치 관련 전기공사</t>
    <phoneticPr fontId="1" type="noConversion"/>
  </si>
  <si>
    <t>특수학급 증설 구축 관련 전기공사</t>
    <phoneticPr fontId="1" type="noConversion"/>
  </si>
  <si>
    <t>특수, 돌봄교실 증설에 따른 전기공사</t>
    <phoneticPr fontId="1" type="noConversion"/>
  </si>
  <si>
    <t>인천도림초등학교병설유치원</t>
    <phoneticPr fontId="1" type="noConversion"/>
  </si>
  <si>
    <t>특수학급 신설 및 교무실, 상담실 이전 공사</t>
    <phoneticPr fontId="1" type="noConversion"/>
  </si>
  <si>
    <t>논곡중학교</t>
    <phoneticPr fontId="1" type="noConversion"/>
  </si>
  <si>
    <t>특수학급 설치 인테리어 공사</t>
    <phoneticPr fontId="1" type="noConversion"/>
  </si>
  <si>
    <t>백석중학교</t>
    <phoneticPr fontId="1" type="noConversion"/>
  </si>
  <si>
    <t>실내 도장공사</t>
    <phoneticPr fontId="1" type="noConversion"/>
  </si>
  <si>
    <t>인천여자고등학교</t>
    <phoneticPr fontId="1" type="noConversion"/>
  </si>
  <si>
    <t>교문(정문, 후문) 교체 공사</t>
    <phoneticPr fontId="1" type="noConversion"/>
  </si>
  <si>
    <t>인천해송고등학교</t>
    <phoneticPr fontId="1" type="noConversion"/>
  </si>
  <si>
    <t>인천송명초등학교</t>
    <phoneticPr fontId="1" type="noConversion"/>
  </si>
  <si>
    <t>인천해든초등학교</t>
    <phoneticPr fontId="1" type="noConversion"/>
  </si>
  <si>
    <t>화장실 보수 및 변기 교체공사</t>
    <phoneticPr fontId="1" type="noConversion"/>
  </si>
  <si>
    <t>소강당 환경개선공사</t>
    <phoneticPr fontId="1" type="noConversion"/>
  </si>
  <si>
    <t>놀이시설 구축 공사</t>
    <phoneticPr fontId="1" type="noConversion"/>
  </si>
  <si>
    <t>인천온라인학교</t>
    <phoneticPr fontId="1" type="noConversion"/>
  </si>
  <si>
    <t>인천석남중학교</t>
    <phoneticPr fontId="1" type="noConversion"/>
  </si>
  <si>
    <t>옥상 비상문 자동개폐장치 교체 공사</t>
    <phoneticPr fontId="1" type="noConversion"/>
  </si>
  <si>
    <t>인천연송고등학교</t>
    <phoneticPr fontId="1" type="noConversion"/>
  </si>
  <si>
    <t>위클래스 및 특수학급 환경개선공사</t>
    <phoneticPr fontId="1" type="noConversion"/>
  </si>
  <si>
    <t>돌봄교실 이전 환경개선공사</t>
    <phoneticPr fontId="1" type="noConversion"/>
  </si>
  <si>
    <t>인천한빛초등학교</t>
    <phoneticPr fontId="1" type="noConversion"/>
  </si>
  <si>
    <t>교사2동 소방전기공사</t>
    <phoneticPr fontId="1" type="noConversion"/>
  </si>
  <si>
    <t>인천발산초등학교</t>
    <phoneticPr fontId="1" type="noConversion"/>
  </si>
  <si>
    <t>신검단초등학교</t>
    <phoneticPr fontId="1" type="noConversion"/>
  </si>
  <si>
    <t>인천축현초등학교</t>
    <phoneticPr fontId="1" type="noConversion"/>
  </si>
  <si>
    <t>인천아라초등학교</t>
    <phoneticPr fontId="1" type="noConversion"/>
  </si>
  <si>
    <t>인천신검단초등학교</t>
    <phoneticPr fontId="1" type="noConversion"/>
  </si>
  <si>
    <t>출입문 설치 공사</t>
    <phoneticPr fontId="1" type="noConversion"/>
  </si>
  <si>
    <t>특수학급 돌봄교실 학급증설에 따른 인테리어 공사</t>
    <phoneticPr fontId="1" type="noConversion"/>
  </si>
  <si>
    <t>늘봄 및 돌봄교실 환경개선공사</t>
    <phoneticPr fontId="1" type="noConversion"/>
  </si>
  <si>
    <t>연평초중고등학교</t>
    <phoneticPr fontId="1" type="noConversion"/>
  </si>
  <si>
    <t>냉난방기 설치공사</t>
    <phoneticPr fontId="1" type="noConversion"/>
  </si>
  <si>
    <t>특수학급 돌봄교실 학급증설에 따른 전기 공사</t>
    <phoneticPr fontId="1" type="noConversion"/>
  </si>
  <si>
    <t>요청공사금액(원)</t>
    <phoneticPr fontId="1" type="noConversion"/>
  </si>
  <si>
    <t>인천운남초등학교</t>
    <phoneticPr fontId="1" type="noConversion"/>
  </si>
  <si>
    <t>남동중학교</t>
    <phoneticPr fontId="1" type="noConversion"/>
  </si>
  <si>
    <t>인천논현초등학교</t>
    <phoneticPr fontId="1" type="noConversion"/>
  </si>
  <si>
    <t>특수학급 증설 및 늘봄지원실 구축 공사</t>
    <phoneticPr fontId="1" type="noConversion"/>
  </si>
  <si>
    <t>교실마루교체 및 캐노피 방수공사</t>
    <phoneticPr fontId="1" type="noConversion"/>
  </si>
  <si>
    <t>늘봄학교 환경개선공사</t>
    <phoneticPr fontId="1" type="noConversion"/>
  </si>
  <si>
    <t>분리수거장 설치 관련 바닥 조성공사</t>
    <phoneticPr fontId="1" type="noConversion"/>
  </si>
  <si>
    <t>특수학급 관련 전기공사</t>
    <phoneticPr fontId="1" type="noConversion"/>
  </si>
  <si>
    <t>인천함박초등학교</t>
    <phoneticPr fontId="1" type="noConversion"/>
  </si>
  <si>
    <t xml:space="preserve"> 가좌고등학교</t>
    <phoneticPr fontId="1" type="noConversion"/>
  </si>
  <si>
    <t>강당 흡음재 일부 교체 공사</t>
    <phoneticPr fontId="1" type="noConversion"/>
  </si>
  <si>
    <t>교실 싱크설치 및 벽쿠션 설치 환경개선공사</t>
    <phoneticPr fontId="1" type="noConversion"/>
  </si>
  <si>
    <t>우수배관 동파방지 열선보수 전기공사</t>
    <phoneticPr fontId="1" type="noConversion"/>
  </si>
  <si>
    <t>홍보관 및 샤워장 전기공사</t>
    <phoneticPr fontId="1" type="noConversion"/>
  </si>
  <si>
    <t>주차관제시스템구축 통신 공사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</si>
</sst>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30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2" borderId="19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left" vertical="center" wrapText="1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9" fontId="0" fillId="0" borderId="15" xfId="0" applyNumberFormat="1" applyBorder="1" applyAlignment="1">
      <alignment horizontal="center" vertical="center"/>
    </xf>
    <xf numFmtId="9" fontId="0" fillId="0" borderId="7" xfId="0" applyNumberFormat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0" fillId="0" borderId="34" xfId="0" applyNumberFormat="1" applyBorder="1" applyAlignment="1">
      <alignment horizontal="right" vertical="center"/>
    </xf>
    <xf numFmtId="14" fontId="0" fillId="0" borderId="34" xfId="0" applyNumberFormat="1" applyBorder="1" applyAlignment="1">
      <alignment horizontal="center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view="pageBreakPreview" zoomScale="115" zoomScaleNormal="100" zoomScaleSheetLayoutView="115" workbookViewId="0">
      <selection activeCell="C15" sqref="C15"/>
    </sheetView>
  </sheetViews>
  <sheetFormatPr defaultRowHeight="16.5" x14ac:dyDescent="0.3"/>
  <cols>
    <col min="1" max="1" width="3" customWidth="1"/>
    <col min="16" max="16" width="3.125" customWidth="1"/>
  </cols>
  <sheetData>
    <row r="1" spans="1:16" ht="17.25" thickBot="1" x14ac:dyDescent="0.35"/>
    <row r="2" spans="1:16" s="35" customFormat="1" ht="38.25" thickBot="1" x14ac:dyDescent="0.35">
      <c r="A2" s="78" t="s">
        <v>106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80"/>
    </row>
    <row r="3" spans="1:16" ht="17.25" thickBot="1" x14ac:dyDescent="0.35"/>
    <row r="4" spans="1:16" s="1" customFormat="1" ht="23.25" customHeight="1" thickBot="1" x14ac:dyDescent="0.35">
      <c r="B4" s="58" t="s">
        <v>25</v>
      </c>
      <c r="C4" s="40" t="s">
        <v>29</v>
      </c>
      <c r="D4" s="39" t="s">
        <v>19</v>
      </c>
      <c r="E4" s="8"/>
      <c r="F4" s="58" t="s">
        <v>53</v>
      </c>
      <c r="G4" s="40" t="s">
        <v>29</v>
      </c>
      <c r="H4" s="39" t="s">
        <v>19</v>
      </c>
      <c r="I4" s="8"/>
      <c r="J4" s="58" t="s">
        <v>50</v>
      </c>
      <c r="K4" s="40" t="s">
        <v>29</v>
      </c>
      <c r="L4" s="39" t="s">
        <v>19</v>
      </c>
      <c r="N4" s="58" t="s">
        <v>30</v>
      </c>
      <c r="O4" s="54" t="s">
        <v>29</v>
      </c>
    </row>
    <row r="5" spans="1:16" s="1" customFormat="1" x14ac:dyDescent="0.3">
      <c r="B5" s="46" t="s">
        <v>20</v>
      </c>
      <c r="C5" s="41">
        <f>COUNTIF(내역!$C$13:C2013, "동부")</f>
        <v>56</v>
      </c>
      <c r="D5" s="50">
        <f t="shared" ref="D5:D10" si="0">C5/SUM($C$5:$C$9)</f>
        <v>0.36842105263157893</v>
      </c>
      <c r="E5" s="8"/>
      <c r="F5" s="46" t="s">
        <v>12</v>
      </c>
      <c r="G5" s="41">
        <f>COUNTIF(내역!$G$13:G2013, "건축")</f>
        <v>96</v>
      </c>
      <c r="H5" s="50">
        <f>G5/SUM($G$5:$G$8)</f>
        <v>0.63157894736842102</v>
      </c>
      <c r="I5" s="8"/>
      <c r="J5" s="46" t="s">
        <v>51</v>
      </c>
      <c r="K5" s="41">
        <f>COUNTIF(내역!$B$13:B2013, "내역검토")</f>
        <v>151</v>
      </c>
      <c r="L5" s="50">
        <f>K5/SUM($K$5:$K$6)</f>
        <v>0.99342105263157898</v>
      </c>
      <c r="N5" s="46" t="s">
        <v>32</v>
      </c>
      <c r="O5" s="55">
        <f>SUM(G5:G8)</f>
        <v>152</v>
      </c>
    </row>
    <row r="6" spans="1:16" s="1" customFormat="1" ht="17.25" thickBot="1" x14ac:dyDescent="0.35">
      <c r="B6" s="47" t="s">
        <v>10</v>
      </c>
      <c r="C6" s="42">
        <f>COUNTIF(내역!$C$13:C2014, "서부")</f>
        <v>34</v>
      </c>
      <c r="D6" s="51">
        <f t="shared" si="0"/>
        <v>0.22368421052631579</v>
      </c>
      <c r="E6" s="8"/>
      <c r="F6" s="47" t="s">
        <v>13</v>
      </c>
      <c r="G6" s="42">
        <f>COUNTIF(내역!$G$13:G2014, "토목")</f>
        <v>6</v>
      </c>
      <c r="H6" s="51">
        <f>G6/SUM($G$5:$G$8)</f>
        <v>3.9473684210526314E-2</v>
      </c>
      <c r="I6" s="8"/>
      <c r="J6" s="59" t="s">
        <v>54</v>
      </c>
      <c r="K6" s="69">
        <f>COUNTIF(내역!$B$13:B2014, "현장지원")</f>
        <v>1</v>
      </c>
      <c r="L6" s="52">
        <f>K6/SUM($K$5:$K$6)</f>
        <v>6.5789473684210523E-3</v>
      </c>
      <c r="N6" s="47" t="s">
        <v>16</v>
      </c>
      <c r="O6" s="56">
        <f>COUNTIF(내역!L$13:$N2014, "완료")</f>
        <v>152</v>
      </c>
    </row>
    <row r="7" spans="1:16" s="1" customFormat="1" ht="17.25" thickBot="1" x14ac:dyDescent="0.35">
      <c r="B7" s="47" t="s">
        <v>21</v>
      </c>
      <c r="C7" s="42">
        <f>COUNTIF(내역!$C$13:C2015, "남부")</f>
        <v>43</v>
      </c>
      <c r="D7" s="51">
        <f t="shared" si="0"/>
        <v>0.28289473684210525</v>
      </c>
      <c r="E7" s="8"/>
      <c r="F7" s="47" t="s">
        <v>14</v>
      </c>
      <c r="G7" s="42">
        <f>COUNTIF(내역!$G$13:G2015, "기계")</f>
        <v>7</v>
      </c>
      <c r="H7" s="51">
        <f>G7/SUM($G$5:$G$8)</f>
        <v>4.6052631578947366E-2</v>
      </c>
      <c r="I7" s="8"/>
      <c r="J7" s="59" t="s">
        <v>46</v>
      </c>
      <c r="K7" s="69">
        <f>SUM(K5:K6)</f>
        <v>152</v>
      </c>
      <c r="L7" s="52">
        <f>K7/SUM($K$5:$K$6)</f>
        <v>1</v>
      </c>
      <c r="N7" s="59" t="s">
        <v>28</v>
      </c>
      <c r="O7" s="57">
        <f>COUNTIF(내역!L$13:$N2015, "처리중")</f>
        <v>0</v>
      </c>
    </row>
    <row r="8" spans="1:16" s="1" customFormat="1" ht="17.25" thickBot="1" x14ac:dyDescent="0.35">
      <c r="B8" s="47" t="s">
        <v>9</v>
      </c>
      <c r="C8" s="42">
        <f>COUNTIF(내역!$C$13:C2016, "북부")</f>
        <v>19</v>
      </c>
      <c r="D8" s="51">
        <f t="shared" si="0"/>
        <v>0.125</v>
      </c>
      <c r="E8" s="8"/>
      <c r="F8" s="59" t="s">
        <v>15</v>
      </c>
      <c r="G8" s="53">
        <f>COUNTIF(내역!$G$13:G2016, "전기")</f>
        <v>43</v>
      </c>
      <c r="H8" s="52">
        <f>G8/SUM($G$5:$G$8)</f>
        <v>0.28289473684210525</v>
      </c>
      <c r="I8" s="8"/>
      <c r="J8" s="8"/>
      <c r="K8" s="8"/>
    </row>
    <row r="9" spans="1:16" s="1" customFormat="1" ht="17.25" thickBot="1" x14ac:dyDescent="0.35">
      <c r="B9" s="59" t="s">
        <v>11</v>
      </c>
      <c r="C9" s="53">
        <f>COUNTIF(내역!$C$13:C2017, "강화")</f>
        <v>0</v>
      </c>
      <c r="D9" s="52">
        <f t="shared" si="0"/>
        <v>0</v>
      </c>
      <c r="F9" s="59" t="s">
        <v>46</v>
      </c>
      <c r="G9" s="53">
        <f>SUM(G5:G8)</f>
        <v>152</v>
      </c>
      <c r="H9" s="52">
        <f>G9/SUM($G$5:$G$8)</f>
        <v>1</v>
      </c>
    </row>
    <row r="10" spans="1:16" s="1" customFormat="1" ht="17.25" thickBot="1" x14ac:dyDescent="0.35">
      <c r="B10" s="59" t="s">
        <v>46</v>
      </c>
      <c r="C10" s="53">
        <f>SUM(C5:C9)</f>
        <v>152</v>
      </c>
      <c r="D10" s="52">
        <f t="shared" si="0"/>
        <v>1</v>
      </c>
    </row>
    <row r="11" spans="1:16" s="1" customFormat="1" ht="17.25" thickBot="1" x14ac:dyDescent="0.35"/>
    <row r="12" spans="1:16" s="1" customFormat="1" ht="30" customHeight="1" thickBot="1" x14ac:dyDescent="0.35">
      <c r="B12" s="45" t="s">
        <v>33</v>
      </c>
      <c r="C12" s="40" t="s">
        <v>34</v>
      </c>
      <c r="D12" s="38" t="s">
        <v>35</v>
      </c>
      <c r="E12" s="38" t="s">
        <v>36</v>
      </c>
      <c r="F12" s="38" t="s">
        <v>37</v>
      </c>
      <c r="G12" s="38" t="s">
        <v>38</v>
      </c>
      <c r="H12" s="38" t="s">
        <v>39</v>
      </c>
      <c r="I12" s="38" t="s">
        <v>40</v>
      </c>
      <c r="J12" s="38" t="s">
        <v>41</v>
      </c>
      <c r="K12" s="38" t="s">
        <v>42</v>
      </c>
      <c r="L12" s="38" t="s">
        <v>43</v>
      </c>
      <c r="M12" s="38" t="s">
        <v>44</v>
      </c>
      <c r="N12" s="38" t="s">
        <v>45</v>
      </c>
      <c r="O12" s="39" t="s">
        <v>47</v>
      </c>
    </row>
    <row r="13" spans="1:16" s="1" customFormat="1" x14ac:dyDescent="0.3">
      <c r="B13" s="46" t="s">
        <v>12</v>
      </c>
      <c r="C13" s="41">
        <f>COUNTIF(내역!$G$13:$G$164, "건축")</f>
        <v>96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67"/>
      <c r="O13" s="37">
        <f>SUM(C13:N13)</f>
        <v>96</v>
      </c>
    </row>
    <row r="14" spans="1:16" s="1" customFormat="1" x14ac:dyDescent="0.3">
      <c r="B14" s="47" t="s">
        <v>13</v>
      </c>
      <c r="C14" s="42">
        <f>COUNTIF(내역!$G$13:$G$164, "토목")</f>
        <v>6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67"/>
      <c r="O14" s="37">
        <f t="shared" ref="O14:O16" si="1">SUM(C14:N14)</f>
        <v>6</v>
      </c>
    </row>
    <row r="15" spans="1:16" s="1" customFormat="1" x14ac:dyDescent="0.3">
      <c r="B15" s="47" t="s">
        <v>14</v>
      </c>
      <c r="C15" s="42">
        <f>COUNTIF(내역!$G$13:$G$164, "기계")</f>
        <v>7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67"/>
      <c r="O15" s="37">
        <f t="shared" si="1"/>
        <v>7</v>
      </c>
    </row>
    <row r="16" spans="1:16" s="1" customFormat="1" ht="17.25" thickBot="1" x14ac:dyDescent="0.35">
      <c r="B16" s="48" t="s">
        <v>15</v>
      </c>
      <c r="C16" s="43">
        <f>COUNTIF(내역!$G$13:$G$164, "전기")</f>
        <v>43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67"/>
      <c r="O16" s="37">
        <f t="shared" si="1"/>
        <v>43</v>
      </c>
    </row>
    <row r="17" spans="2:15" s="1" customFormat="1" ht="22.5" customHeight="1" thickBot="1" x14ac:dyDescent="0.35">
      <c r="B17" s="49" t="s">
        <v>46</v>
      </c>
      <c r="C17" s="44">
        <f t="shared" ref="C17:N17" si="2">SUM(C13:C16)</f>
        <v>152</v>
      </c>
      <c r="D17" s="44">
        <f t="shared" si="2"/>
        <v>0</v>
      </c>
      <c r="E17" s="44">
        <f t="shared" si="2"/>
        <v>0</v>
      </c>
      <c r="F17" s="44">
        <f t="shared" si="2"/>
        <v>0</v>
      </c>
      <c r="G17" s="44">
        <f t="shared" si="2"/>
        <v>0</v>
      </c>
      <c r="H17" s="44">
        <f t="shared" si="2"/>
        <v>0</v>
      </c>
      <c r="I17" s="68">
        <f t="shared" si="2"/>
        <v>0</v>
      </c>
      <c r="J17" s="68">
        <f t="shared" si="2"/>
        <v>0</v>
      </c>
      <c r="K17" s="68">
        <f t="shared" si="2"/>
        <v>0</v>
      </c>
      <c r="L17" s="68">
        <f t="shared" si="2"/>
        <v>0</v>
      </c>
      <c r="M17" s="68">
        <f t="shared" si="2"/>
        <v>0</v>
      </c>
      <c r="N17" s="68">
        <f t="shared" si="2"/>
        <v>0</v>
      </c>
      <c r="O17" s="36">
        <f>SUM(O13:O16)</f>
        <v>152</v>
      </c>
    </row>
  </sheetData>
  <mergeCells count="1">
    <mergeCell ref="A2:P2"/>
  </mergeCells>
  <phoneticPr fontId="1" type="noConversion"/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254"/>
  <sheetViews>
    <sheetView view="pageBreakPreview" zoomScale="90" zoomScaleNormal="100" zoomScaleSheetLayoutView="90" workbookViewId="0">
      <pane xSplit="7" ySplit="12" topLeftCell="H13" activePane="bottomRight" state="frozen"/>
      <selection pane="topRight" activeCell="H1" sqref="H1"/>
      <selection pane="bottomLeft" activeCell="A14" sqref="A14"/>
      <selection pane="bottomRight" activeCell="C254" sqref="C254"/>
    </sheetView>
  </sheetViews>
  <sheetFormatPr defaultRowHeight="16.5" x14ac:dyDescent="0.3"/>
  <cols>
    <col min="1" max="5" width="10" style="1" customWidth="1"/>
    <col min="6" max="6" width="16.625" style="1" customWidth="1"/>
    <col min="7" max="7" width="10" style="1" customWidth="1"/>
    <col min="8" max="8" width="14" style="61" customWidth="1"/>
    <col min="9" max="9" width="48.875" style="1" customWidth="1"/>
    <col min="10" max="10" width="11.625" style="1" bestFit="1" customWidth="1"/>
    <col min="11" max="11" width="5.875" style="1" customWidth="1"/>
    <col min="12" max="12" width="11.625" style="1" customWidth="1"/>
    <col min="13" max="13" width="6.25" style="1" customWidth="1"/>
    <col min="14" max="14" width="10.75" style="1" customWidth="1"/>
    <col min="15" max="15" width="13" style="1" customWidth="1"/>
    <col min="16" max="19" width="9" style="7" customWidth="1"/>
    <col min="20" max="20" width="9" style="1" customWidth="1"/>
    <col min="21" max="21" width="11.125" style="1" customWidth="1"/>
    <col min="22" max="16384" width="9" style="1"/>
  </cols>
  <sheetData>
    <row r="2" spans="1:19" s="14" customFormat="1" ht="45" x14ac:dyDescent="0.3">
      <c r="A2" s="81" t="s">
        <v>56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13"/>
      <c r="R2" s="13"/>
      <c r="S2" s="13"/>
    </row>
    <row r="3" spans="1:19" s="4" customFormat="1" ht="18" thickBot="1" x14ac:dyDescent="0.35">
      <c r="H3" s="62"/>
      <c r="P3" s="9"/>
      <c r="Q3" s="9"/>
      <c r="R3" s="9"/>
      <c r="S3" s="9"/>
    </row>
    <row r="4" spans="1:19" s="25" customFormat="1" ht="26.25" customHeight="1" thickBot="1" x14ac:dyDescent="0.35">
      <c r="A4" s="21" t="s">
        <v>25</v>
      </c>
      <c r="B4" s="22" t="s">
        <v>29</v>
      </c>
      <c r="C4" s="23" t="s">
        <v>26</v>
      </c>
      <c r="D4" s="24" t="s">
        <v>29</v>
      </c>
      <c r="E4" s="21" t="s">
        <v>50</v>
      </c>
      <c r="F4" s="22" t="s">
        <v>29</v>
      </c>
      <c r="G4" s="21" t="s">
        <v>30</v>
      </c>
      <c r="H4" s="22" t="s">
        <v>29</v>
      </c>
      <c r="P4" s="26"/>
      <c r="Q4" s="26"/>
      <c r="R4" s="26"/>
    </row>
    <row r="5" spans="1:19" s="4" customFormat="1" ht="28.5" customHeight="1" x14ac:dyDescent="0.3">
      <c r="A5" s="29" t="s">
        <v>20</v>
      </c>
      <c r="B5" s="15">
        <f>COUNTIF($C$13:$C$1349, "동부")</f>
        <v>56</v>
      </c>
      <c r="C5" s="32" t="s">
        <v>12</v>
      </c>
      <c r="D5" s="16">
        <f>COUNTIF($G$13:$G$1349, "건축")</f>
        <v>96</v>
      </c>
      <c r="E5" s="29" t="s">
        <v>51</v>
      </c>
      <c r="F5" s="17">
        <f>COUNTIF($B$13:$B$1349, "내역검토")</f>
        <v>151</v>
      </c>
      <c r="G5" s="29" t="s">
        <v>27</v>
      </c>
      <c r="H5" s="15">
        <f>SUM(D5:D9)</f>
        <v>152</v>
      </c>
      <c r="P5" s="9"/>
      <c r="Q5" s="9"/>
      <c r="R5" s="9"/>
    </row>
    <row r="6" spans="1:19" s="4" customFormat="1" ht="28.5" customHeight="1" x14ac:dyDescent="0.3">
      <c r="A6" s="30" t="s">
        <v>10</v>
      </c>
      <c r="B6" s="17">
        <f>COUNTIF($C$13:$C$1349, "서부")</f>
        <v>34</v>
      </c>
      <c r="C6" s="33" t="s">
        <v>13</v>
      </c>
      <c r="D6" s="18">
        <f>COUNTIF($G$13:$G$1349, "토목")</f>
        <v>6</v>
      </c>
      <c r="E6" s="30" t="s">
        <v>52</v>
      </c>
      <c r="F6" s="17">
        <f>COUNTIF($B$13:$B$1349, "현장지원")</f>
        <v>1</v>
      </c>
      <c r="G6" s="30" t="s">
        <v>16</v>
      </c>
      <c r="H6" s="17">
        <f>COUNTIF($N$13:$N$1349, "완료")</f>
        <v>152</v>
      </c>
      <c r="P6" s="9"/>
      <c r="Q6" s="9"/>
      <c r="R6" s="9"/>
    </row>
    <row r="7" spans="1:19" s="4" customFormat="1" ht="28.5" customHeight="1" x14ac:dyDescent="0.3">
      <c r="A7" s="30" t="s">
        <v>21</v>
      </c>
      <c r="B7" s="17">
        <f>COUNTIF($C$13:$C$1349, "남부")</f>
        <v>43</v>
      </c>
      <c r="C7" s="33" t="s">
        <v>14</v>
      </c>
      <c r="D7" s="18">
        <f>COUNTIF($G$13:$G$1349, "기계")</f>
        <v>7</v>
      </c>
      <c r="E7" s="30"/>
      <c r="F7" s="17"/>
      <c r="G7" s="30" t="s">
        <v>28</v>
      </c>
      <c r="H7" s="17">
        <f>COUNTIF($N$13:$N$1349, "처리중")</f>
        <v>0</v>
      </c>
      <c r="P7" s="9"/>
      <c r="Q7" s="9"/>
      <c r="R7" s="9"/>
    </row>
    <row r="8" spans="1:19" s="4" customFormat="1" ht="28.5" customHeight="1" x14ac:dyDescent="0.3">
      <c r="A8" s="30" t="s">
        <v>9</v>
      </c>
      <c r="B8" s="17">
        <f>COUNTIF($C$13:$C$1349, "북부")</f>
        <v>19</v>
      </c>
      <c r="C8" s="33" t="s">
        <v>15</v>
      </c>
      <c r="D8" s="18">
        <f>COUNTIF($G$13:$G$1349, "전기")</f>
        <v>43</v>
      </c>
      <c r="E8" s="30"/>
      <c r="F8" s="17"/>
      <c r="G8" s="30"/>
      <c r="H8" s="17"/>
      <c r="P8" s="9"/>
      <c r="Q8" s="9"/>
      <c r="R8" s="9"/>
    </row>
    <row r="9" spans="1:19" s="4" customFormat="1" ht="28.5" customHeight="1" thickBot="1" x14ac:dyDescent="0.35">
      <c r="A9" s="31" t="s">
        <v>11</v>
      </c>
      <c r="B9" s="19">
        <f>COUNTIF($C$13:$C$1349, "강화")</f>
        <v>0</v>
      </c>
      <c r="C9" s="34"/>
      <c r="D9" s="20"/>
      <c r="E9" s="31"/>
      <c r="F9" s="19"/>
      <c r="G9" s="31"/>
      <c r="H9" s="19"/>
      <c r="P9" s="9"/>
      <c r="Q9" s="9"/>
      <c r="R9" s="9"/>
    </row>
    <row r="10" spans="1:19" s="4" customFormat="1" ht="17.25" x14ac:dyDescent="0.3">
      <c r="A10" s="10"/>
      <c r="B10" s="10"/>
      <c r="C10" s="10"/>
      <c r="D10" s="10"/>
      <c r="E10" s="10"/>
      <c r="F10" s="10"/>
      <c r="G10" s="10"/>
      <c r="H10" s="63"/>
      <c r="I10" s="10"/>
      <c r="J10" s="10"/>
      <c r="K10" s="10"/>
      <c r="L10" s="10"/>
      <c r="M10" s="10"/>
      <c r="N10" s="10"/>
      <c r="O10" s="10"/>
      <c r="P10" s="9"/>
      <c r="Q10" s="9"/>
      <c r="R10" s="9"/>
      <c r="S10" s="9"/>
    </row>
    <row r="11" spans="1:19" x14ac:dyDescent="0.3">
      <c r="A11" s="64">
        <f>SUBTOTAL(3,A13:A1228)</f>
        <v>152</v>
      </c>
      <c r="B11" s="64"/>
      <c r="C11" s="8"/>
      <c r="D11" s="8"/>
      <c r="E11" s="8"/>
      <c r="F11" s="8"/>
      <c r="G11" s="8"/>
      <c r="H11" s="64"/>
      <c r="I11" s="8"/>
      <c r="J11" s="8"/>
      <c r="K11" s="8"/>
      <c r="L11" s="8"/>
      <c r="M11" s="8"/>
      <c r="N11" s="11"/>
      <c r="O11" s="12"/>
    </row>
    <row r="12" spans="1:19" s="5" customFormat="1" ht="33" x14ac:dyDescent="0.3">
      <c r="A12" s="27" t="s">
        <v>17</v>
      </c>
      <c r="B12" s="27" t="s">
        <v>48</v>
      </c>
      <c r="C12" s="27" t="s">
        <v>0</v>
      </c>
      <c r="D12" s="27" t="s">
        <v>1</v>
      </c>
      <c r="E12" s="27" t="s">
        <v>2</v>
      </c>
      <c r="F12" s="27" t="s">
        <v>3</v>
      </c>
      <c r="G12" s="27" t="s">
        <v>4</v>
      </c>
      <c r="H12" s="60" t="s">
        <v>275</v>
      </c>
      <c r="I12" s="27" t="s">
        <v>5</v>
      </c>
      <c r="J12" s="27" t="s">
        <v>6</v>
      </c>
      <c r="K12" s="27" t="s">
        <v>18</v>
      </c>
      <c r="L12" s="27" t="s">
        <v>7</v>
      </c>
      <c r="M12" s="27" t="s">
        <v>18</v>
      </c>
      <c r="N12" s="27" t="s">
        <v>31</v>
      </c>
      <c r="O12" s="28" t="s">
        <v>8</v>
      </c>
      <c r="P12" s="27" t="s">
        <v>55</v>
      </c>
      <c r="Q12" s="6"/>
      <c r="R12" s="6"/>
      <c r="S12" s="6"/>
    </row>
    <row r="13" spans="1:19" x14ac:dyDescent="0.3">
      <c r="A13" s="2">
        <v>1</v>
      </c>
      <c r="B13" s="2" t="s">
        <v>49</v>
      </c>
      <c r="C13" s="2" t="s">
        <v>20</v>
      </c>
      <c r="D13" s="2" t="s">
        <v>23</v>
      </c>
      <c r="E13" s="2" t="s">
        <v>60</v>
      </c>
      <c r="F13" s="2" t="s">
        <v>57</v>
      </c>
      <c r="G13" s="2" t="s">
        <v>22</v>
      </c>
      <c r="H13" s="65">
        <v>22000000</v>
      </c>
      <c r="I13" s="2" t="s">
        <v>58</v>
      </c>
      <c r="J13" s="3">
        <v>46024</v>
      </c>
      <c r="K13" s="2" t="s">
        <v>59</v>
      </c>
      <c r="L13" s="3">
        <v>46029</v>
      </c>
      <c r="M13" s="2" t="s">
        <v>90</v>
      </c>
      <c r="N13" s="2" t="s">
        <v>16</v>
      </c>
      <c r="O13" s="2">
        <f>L13-J13+1</f>
        <v>6</v>
      </c>
    </row>
    <row r="14" spans="1:19" x14ac:dyDescent="0.3">
      <c r="A14" s="2">
        <v>2</v>
      </c>
      <c r="B14" s="2" t="s">
        <v>49</v>
      </c>
      <c r="C14" s="2" t="s">
        <v>10</v>
      </c>
      <c r="D14" s="2" t="s">
        <v>23</v>
      </c>
      <c r="E14" s="2" t="s">
        <v>60</v>
      </c>
      <c r="F14" s="2" t="s">
        <v>63</v>
      </c>
      <c r="G14" s="2" t="s">
        <v>12</v>
      </c>
      <c r="H14" s="65">
        <v>14982000</v>
      </c>
      <c r="I14" s="2" t="s">
        <v>64</v>
      </c>
      <c r="J14" s="3">
        <v>46027</v>
      </c>
      <c r="K14" s="2" t="s">
        <v>65</v>
      </c>
      <c r="L14" s="3">
        <v>46031</v>
      </c>
      <c r="M14" s="2" t="s">
        <v>59</v>
      </c>
      <c r="N14" s="2" t="s">
        <v>16</v>
      </c>
      <c r="O14" s="2">
        <f t="shared" ref="O14:O15" si="0">L14-J14+1</f>
        <v>5</v>
      </c>
      <c r="P14" s="70"/>
    </row>
    <row r="15" spans="1:19" x14ac:dyDescent="0.3">
      <c r="A15" s="2">
        <v>3</v>
      </c>
      <c r="B15" s="2" t="s">
        <v>49</v>
      </c>
      <c r="C15" s="2" t="s">
        <v>10</v>
      </c>
      <c r="D15" s="2" t="s">
        <v>23</v>
      </c>
      <c r="E15" s="2" t="s">
        <v>24</v>
      </c>
      <c r="F15" s="2" t="s">
        <v>91</v>
      </c>
      <c r="G15" s="2" t="s">
        <v>12</v>
      </c>
      <c r="H15" s="65">
        <v>14000000</v>
      </c>
      <c r="I15" s="2" t="s">
        <v>71</v>
      </c>
      <c r="J15" s="3">
        <v>46027</v>
      </c>
      <c r="K15" s="2" t="s">
        <v>65</v>
      </c>
      <c r="L15" s="3">
        <v>46031</v>
      </c>
      <c r="M15" s="2" t="s">
        <v>59</v>
      </c>
      <c r="N15" s="2" t="s">
        <v>16</v>
      </c>
      <c r="O15" s="2">
        <f t="shared" si="0"/>
        <v>5</v>
      </c>
      <c r="P15" s="70"/>
    </row>
    <row r="16" spans="1:19" x14ac:dyDescent="0.3">
      <c r="A16" s="2">
        <v>4</v>
      </c>
      <c r="B16" s="2" t="s">
        <v>49</v>
      </c>
      <c r="C16" s="2" t="s">
        <v>10</v>
      </c>
      <c r="D16" s="2" t="s">
        <v>23</v>
      </c>
      <c r="E16" s="2" t="s">
        <v>60</v>
      </c>
      <c r="F16" s="2" t="s">
        <v>66</v>
      </c>
      <c r="G16" s="2" t="s">
        <v>12</v>
      </c>
      <c r="H16" s="65">
        <v>25969000</v>
      </c>
      <c r="I16" s="2" t="s">
        <v>72</v>
      </c>
      <c r="J16" s="3">
        <v>46027</v>
      </c>
      <c r="K16" s="2" t="s">
        <v>65</v>
      </c>
      <c r="L16" s="3">
        <v>46031</v>
      </c>
      <c r="M16" s="2" t="s">
        <v>59</v>
      </c>
      <c r="N16" s="2" t="s">
        <v>16</v>
      </c>
      <c r="O16" s="2">
        <f t="shared" ref="O16:O48" si="1">L16-J16+1</f>
        <v>5</v>
      </c>
      <c r="P16" s="70"/>
    </row>
    <row r="17" spans="1:16" x14ac:dyDescent="0.3">
      <c r="A17" s="2">
        <v>5</v>
      </c>
      <c r="B17" s="2" t="s">
        <v>49</v>
      </c>
      <c r="C17" s="2" t="s">
        <v>21</v>
      </c>
      <c r="D17" s="2" t="s">
        <v>23</v>
      </c>
      <c r="E17" s="2" t="s">
        <v>74</v>
      </c>
      <c r="F17" s="2" t="s">
        <v>73</v>
      </c>
      <c r="G17" s="2" t="s">
        <v>12</v>
      </c>
      <c r="H17" s="65">
        <v>55182000</v>
      </c>
      <c r="I17" s="2" t="s">
        <v>75</v>
      </c>
      <c r="J17" s="3">
        <v>46027</v>
      </c>
      <c r="K17" s="2" t="s">
        <v>65</v>
      </c>
      <c r="L17" s="3">
        <v>46029</v>
      </c>
      <c r="M17" s="2" t="s">
        <v>90</v>
      </c>
      <c r="N17" s="2" t="s">
        <v>16</v>
      </c>
      <c r="O17" s="2">
        <f t="shared" si="1"/>
        <v>3</v>
      </c>
      <c r="P17" s="70"/>
    </row>
    <row r="18" spans="1:16" x14ac:dyDescent="0.3">
      <c r="A18" s="2">
        <v>6</v>
      </c>
      <c r="B18" s="2" t="s">
        <v>49</v>
      </c>
      <c r="C18" s="2" t="s">
        <v>9</v>
      </c>
      <c r="D18" s="2" t="s">
        <v>23</v>
      </c>
      <c r="E18" s="2" t="s">
        <v>24</v>
      </c>
      <c r="F18" s="2" t="s">
        <v>67</v>
      </c>
      <c r="G18" s="2" t="s">
        <v>15</v>
      </c>
      <c r="H18" s="65">
        <v>4920000</v>
      </c>
      <c r="I18" s="2" t="s">
        <v>103</v>
      </c>
      <c r="J18" s="3">
        <v>46027</v>
      </c>
      <c r="K18" s="2" t="s">
        <v>65</v>
      </c>
      <c r="L18" s="3">
        <v>46031</v>
      </c>
      <c r="M18" s="2" t="s">
        <v>59</v>
      </c>
      <c r="N18" s="2" t="s">
        <v>16</v>
      </c>
      <c r="O18" s="2">
        <f t="shared" si="1"/>
        <v>5</v>
      </c>
      <c r="P18" s="70"/>
    </row>
    <row r="19" spans="1:16" x14ac:dyDescent="0.3">
      <c r="A19" s="2">
        <v>7</v>
      </c>
      <c r="B19" s="2" t="s">
        <v>49</v>
      </c>
      <c r="C19" s="2" t="s">
        <v>9</v>
      </c>
      <c r="D19" s="2" t="s">
        <v>23</v>
      </c>
      <c r="E19" s="2" t="s">
        <v>24</v>
      </c>
      <c r="F19" s="2" t="s">
        <v>67</v>
      </c>
      <c r="G19" s="2" t="s">
        <v>12</v>
      </c>
      <c r="H19" s="65">
        <v>37170800</v>
      </c>
      <c r="I19" s="2" t="s">
        <v>76</v>
      </c>
      <c r="J19" s="3">
        <v>46027</v>
      </c>
      <c r="K19" s="2" t="s">
        <v>65</v>
      </c>
      <c r="L19" s="3">
        <v>46031</v>
      </c>
      <c r="M19" s="2" t="s">
        <v>59</v>
      </c>
      <c r="N19" s="2" t="s">
        <v>16</v>
      </c>
      <c r="O19" s="2">
        <f t="shared" si="1"/>
        <v>5</v>
      </c>
      <c r="P19" s="70"/>
    </row>
    <row r="20" spans="1:16" x14ac:dyDescent="0.3">
      <c r="A20" s="2">
        <v>8</v>
      </c>
      <c r="B20" s="2" t="s">
        <v>49</v>
      </c>
      <c r="C20" s="2" t="s">
        <v>21</v>
      </c>
      <c r="D20" s="2" t="s">
        <v>23</v>
      </c>
      <c r="E20" s="2" t="s">
        <v>70</v>
      </c>
      <c r="F20" s="2" t="s">
        <v>92</v>
      </c>
      <c r="G20" s="2" t="s">
        <v>12</v>
      </c>
      <c r="H20" s="65">
        <v>16852000</v>
      </c>
      <c r="I20" s="2" t="s">
        <v>77</v>
      </c>
      <c r="J20" s="3">
        <v>46028</v>
      </c>
      <c r="K20" s="2" t="s">
        <v>80</v>
      </c>
      <c r="L20" s="3">
        <v>46031</v>
      </c>
      <c r="M20" s="2" t="s">
        <v>59</v>
      </c>
      <c r="N20" s="2" t="s">
        <v>16</v>
      </c>
      <c r="O20" s="2">
        <f t="shared" si="1"/>
        <v>4</v>
      </c>
      <c r="P20" s="70"/>
    </row>
    <row r="21" spans="1:16" x14ac:dyDescent="0.3">
      <c r="A21" s="2">
        <v>9</v>
      </c>
      <c r="B21" s="2" t="s">
        <v>49</v>
      </c>
      <c r="C21" s="2" t="s">
        <v>21</v>
      </c>
      <c r="D21" s="2" t="s">
        <v>23</v>
      </c>
      <c r="E21" s="2" t="s">
        <v>24</v>
      </c>
      <c r="F21" s="2" t="s">
        <v>68</v>
      </c>
      <c r="G21" s="2" t="s">
        <v>12</v>
      </c>
      <c r="H21" s="65">
        <v>52160000</v>
      </c>
      <c r="I21" s="2" t="s">
        <v>78</v>
      </c>
      <c r="J21" s="3">
        <v>46028</v>
      </c>
      <c r="K21" s="2" t="s">
        <v>80</v>
      </c>
      <c r="L21" s="3">
        <v>46029</v>
      </c>
      <c r="M21" s="2" t="s">
        <v>90</v>
      </c>
      <c r="N21" s="2" t="s">
        <v>16</v>
      </c>
      <c r="O21" s="2">
        <f t="shared" si="1"/>
        <v>2</v>
      </c>
      <c r="P21" s="70"/>
    </row>
    <row r="22" spans="1:16" x14ac:dyDescent="0.3">
      <c r="A22" s="2">
        <v>10</v>
      </c>
      <c r="B22" s="2" t="s">
        <v>49</v>
      </c>
      <c r="C22" s="2" t="s">
        <v>20</v>
      </c>
      <c r="D22" s="2" t="s">
        <v>23</v>
      </c>
      <c r="E22" s="2" t="s">
        <v>70</v>
      </c>
      <c r="F22" s="2" t="s">
        <v>69</v>
      </c>
      <c r="G22" s="2" t="s">
        <v>12</v>
      </c>
      <c r="H22" s="65">
        <v>7247000</v>
      </c>
      <c r="I22" s="2" t="s">
        <v>79</v>
      </c>
      <c r="J22" s="3">
        <v>46028</v>
      </c>
      <c r="K22" s="2" t="s">
        <v>80</v>
      </c>
      <c r="L22" s="3">
        <v>46029</v>
      </c>
      <c r="M22" s="2" t="s">
        <v>90</v>
      </c>
      <c r="N22" s="2" t="s">
        <v>16</v>
      </c>
      <c r="O22" s="2">
        <f t="shared" si="1"/>
        <v>2</v>
      </c>
      <c r="P22" s="70"/>
    </row>
    <row r="23" spans="1:16" x14ac:dyDescent="0.3">
      <c r="A23" s="2">
        <v>11</v>
      </c>
      <c r="B23" s="2" t="s">
        <v>49</v>
      </c>
      <c r="C23" s="2" t="s">
        <v>20</v>
      </c>
      <c r="D23" s="2" t="s">
        <v>23</v>
      </c>
      <c r="E23" s="2" t="s">
        <v>70</v>
      </c>
      <c r="F23" s="2" t="s">
        <v>89</v>
      </c>
      <c r="G23" s="2" t="s">
        <v>12</v>
      </c>
      <c r="H23" s="65">
        <v>18489000</v>
      </c>
      <c r="I23" s="2" t="s">
        <v>77</v>
      </c>
      <c r="J23" s="3">
        <v>46028</v>
      </c>
      <c r="K23" s="2" t="s">
        <v>80</v>
      </c>
      <c r="L23" s="3">
        <v>46031</v>
      </c>
      <c r="M23" s="2" t="s">
        <v>59</v>
      </c>
      <c r="N23" s="2" t="s">
        <v>16</v>
      </c>
      <c r="O23" s="2">
        <f t="shared" si="1"/>
        <v>4</v>
      </c>
      <c r="P23" s="70"/>
    </row>
    <row r="24" spans="1:16" x14ac:dyDescent="0.3">
      <c r="A24" s="2">
        <v>12</v>
      </c>
      <c r="B24" s="2" t="s">
        <v>49</v>
      </c>
      <c r="C24" s="2" t="s">
        <v>9</v>
      </c>
      <c r="D24" s="2" t="s">
        <v>23</v>
      </c>
      <c r="E24" s="2" t="s">
        <v>60</v>
      </c>
      <c r="F24" s="2" t="s">
        <v>81</v>
      </c>
      <c r="G24" s="2" t="s">
        <v>12</v>
      </c>
      <c r="H24" s="65">
        <v>44704000</v>
      </c>
      <c r="I24" s="2" t="s">
        <v>77</v>
      </c>
      <c r="J24" s="3">
        <v>46028</v>
      </c>
      <c r="K24" s="2" t="s">
        <v>80</v>
      </c>
      <c r="L24" s="3">
        <v>46030</v>
      </c>
      <c r="M24" s="2" t="s">
        <v>107</v>
      </c>
      <c r="N24" s="2" t="s">
        <v>16</v>
      </c>
      <c r="O24" s="2">
        <f t="shared" si="1"/>
        <v>3</v>
      </c>
      <c r="P24" s="70"/>
    </row>
    <row r="25" spans="1:16" x14ac:dyDescent="0.3">
      <c r="A25" s="2">
        <v>13</v>
      </c>
      <c r="B25" s="2" t="s">
        <v>49</v>
      </c>
      <c r="C25" s="2" t="s">
        <v>20</v>
      </c>
      <c r="D25" s="2" t="s">
        <v>23</v>
      </c>
      <c r="E25" s="2" t="s">
        <v>70</v>
      </c>
      <c r="F25" s="2" t="s">
        <v>89</v>
      </c>
      <c r="G25" s="2" t="s">
        <v>15</v>
      </c>
      <c r="H25" s="65">
        <v>7810000</v>
      </c>
      <c r="I25" s="2" t="s">
        <v>104</v>
      </c>
      <c r="J25" s="3">
        <v>46028</v>
      </c>
      <c r="K25" s="2" t="s">
        <v>80</v>
      </c>
      <c r="L25" s="3">
        <v>46034</v>
      </c>
      <c r="M25" s="2" t="s">
        <v>65</v>
      </c>
      <c r="N25" s="2" t="s">
        <v>16</v>
      </c>
      <c r="O25" s="2">
        <f t="shared" si="1"/>
        <v>7</v>
      </c>
      <c r="P25" s="70"/>
    </row>
    <row r="26" spans="1:16" x14ac:dyDescent="0.3">
      <c r="A26" s="2">
        <v>14</v>
      </c>
      <c r="B26" s="2" t="s">
        <v>49</v>
      </c>
      <c r="C26" s="2" t="s">
        <v>21</v>
      </c>
      <c r="D26" s="2" t="s">
        <v>23</v>
      </c>
      <c r="E26" s="2" t="s">
        <v>24</v>
      </c>
      <c r="F26" s="2" t="s">
        <v>93</v>
      </c>
      <c r="G26" s="2" t="s">
        <v>12</v>
      </c>
      <c r="H26" s="65">
        <v>12860000</v>
      </c>
      <c r="I26" s="2" t="s">
        <v>94</v>
      </c>
      <c r="J26" s="3">
        <v>46029</v>
      </c>
      <c r="K26" s="2" t="s">
        <v>90</v>
      </c>
      <c r="L26" s="3">
        <v>46031</v>
      </c>
      <c r="M26" s="2" t="s">
        <v>59</v>
      </c>
      <c r="N26" s="2" t="s">
        <v>16</v>
      </c>
      <c r="O26" s="2">
        <f t="shared" si="1"/>
        <v>3</v>
      </c>
      <c r="P26" s="70"/>
    </row>
    <row r="27" spans="1:16" x14ac:dyDescent="0.3">
      <c r="A27" s="2">
        <v>15</v>
      </c>
      <c r="B27" s="2" t="s">
        <v>49</v>
      </c>
      <c r="C27" s="2" t="s">
        <v>21</v>
      </c>
      <c r="D27" s="2" t="s">
        <v>23</v>
      </c>
      <c r="E27" s="2" t="s">
        <v>70</v>
      </c>
      <c r="F27" s="2" t="s">
        <v>82</v>
      </c>
      <c r="G27" s="2" t="s">
        <v>12</v>
      </c>
      <c r="H27" s="65">
        <v>54931800</v>
      </c>
      <c r="I27" s="2" t="s">
        <v>95</v>
      </c>
      <c r="J27" s="3">
        <v>46029</v>
      </c>
      <c r="K27" s="2" t="s">
        <v>90</v>
      </c>
      <c r="L27" s="3">
        <v>46030</v>
      </c>
      <c r="M27" s="2" t="s">
        <v>107</v>
      </c>
      <c r="N27" s="2" t="s">
        <v>16</v>
      </c>
      <c r="O27" s="2">
        <f t="shared" si="1"/>
        <v>2</v>
      </c>
      <c r="P27" s="70"/>
    </row>
    <row r="28" spans="1:16" x14ac:dyDescent="0.3">
      <c r="A28" s="2">
        <v>16</v>
      </c>
      <c r="B28" s="2" t="s">
        <v>49</v>
      </c>
      <c r="C28" s="2" t="s">
        <v>9</v>
      </c>
      <c r="D28" s="2" t="s">
        <v>23</v>
      </c>
      <c r="E28" s="2" t="s">
        <v>24</v>
      </c>
      <c r="F28" s="2" t="s">
        <v>61</v>
      </c>
      <c r="G28" s="2" t="s">
        <v>12</v>
      </c>
      <c r="H28" s="65">
        <v>13600000</v>
      </c>
      <c r="I28" s="2" t="s">
        <v>96</v>
      </c>
      <c r="J28" s="3">
        <v>46029</v>
      </c>
      <c r="K28" s="2" t="s">
        <v>90</v>
      </c>
      <c r="L28" s="3">
        <v>46030</v>
      </c>
      <c r="M28" s="2" t="s">
        <v>107</v>
      </c>
      <c r="N28" s="2" t="s">
        <v>16</v>
      </c>
      <c r="O28" s="2">
        <f t="shared" si="1"/>
        <v>2</v>
      </c>
      <c r="P28" s="70"/>
    </row>
    <row r="29" spans="1:16" x14ac:dyDescent="0.3">
      <c r="A29" s="2">
        <v>17</v>
      </c>
      <c r="B29" s="2" t="s">
        <v>49</v>
      </c>
      <c r="C29" s="2" t="s">
        <v>9</v>
      </c>
      <c r="D29" s="2" t="s">
        <v>23</v>
      </c>
      <c r="E29" s="2" t="s">
        <v>60</v>
      </c>
      <c r="F29" s="2" t="s">
        <v>83</v>
      </c>
      <c r="G29" s="2" t="s">
        <v>12</v>
      </c>
      <c r="H29" s="65">
        <v>13580000</v>
      </c>
      <c r="I29" s="2" t="s">
        <v>77</v>
      </c>
      <c r="J29" s="3">
        <v>46029</v>
      </c>
      <c r="K29" s="2" t="s">
        <v>90</v>
      </c>
      <c r="L29" s="3">
        <v>46031</v>
      </c>
      <c r="M29" s="2" t="s">
        <v>59</v>
      </c>
      <c r="N29" s="2" t="s">
        <v>16</v>
      </c>
      <c r="O29" s="2">
        <f t="shared" si="1"/>
        <v>3</v>
      </c>
      <c r="P29" s="70"/>
    </row>
    <row r="30" spans="1:16" x14ac:dyDescent="0.3">
      <c r="A30" s="2">
        <v>18</v>
      </c>
      <c r="B30" s="2" t="s">
        <v>49</v>
      </c>
      <c r="C30" s="2" t="s">
        <v>9</v>
      </c>
      <c r="D30" s="2" t="s">
        <v>23</v>
      </c>
      <c r="E30" s="2" t="s">
        <v>60</v>
      </c>
      <c r="F30" s="2" t="s">
        <v>84</v>
      </c>
      <c r="G30" s="2" t="s">
        <v>12</v>
      </c>
      <c r="H30" s="65">
        <v>18789210</v>
      </c>
      <c r="I30" s="2" t="s">
        <v>97</v>
      </c>
      <c r="J30" s="3">
        <v>46029</v>
      </c>
      <c r="K30" s="2" t="s">
        <v>90</v>
      </c>
      <c r="L30" s="3">
        <v>46031</v>
      </c>
      <c r="M30" s="2" t="s">
        <v>59</v>
      </c>
      <c r="N30" s="2" t="s">
        <v>16</v>
      </c>
      <c r="O30" s="2">
        <f t="shared" si="1"/>
        <v>3</v>
      </c>
      <c r="P30" s="70"/>
    </row>
    <row r="31" spans="1:16" x14ac:dyDescent="0.3">
      <c r="A31" s="2">
        <v>19</v>
      </c>
      <c r="B31" s="2" t="s">
        <v>49</v>
      </c>
      <c r="C31" s="2" t="s">
        <v>10</v>
      </c>
      <c r="D31" s="2" t="s">
        <v>23</v>
      </c>
      <c r="E31" s="2" t="s">
        <v>70</v>
      </c>
      <c r="F31" s="2" t="s">
        <v>86</v>
      </c>
      <c r="G31" s="2" t="s">
        <v>12</v>
      </c>
      <c r="H31" s="65">
        <v>50000000</v>
      </c>
      <c r="I31" s="2" t="s">
        <v>99</v>
      </c>
      <c r="J31" s="3">
        <v>46029</v>
      </c>
      <c r="K31" s="2" t="s">
        <v>90</v>
      </c>
      <c r="L31" s="3">
        <v>46035</v>
      </c>
      <c r="M31" s="2" t="s">
        <v>80</v>
      </c>
      <c r="N31" s="2" t="s">
        <v>16</v>
      </c>
      <c r="O31" s="2">
        <f t="shared" si="1"/>
        <v>7</v>
      </c>
      <c r="P31" s="70"/>
    </row>
    <row r="32" spans="1:16" x14ac:dyDescent="0.3">
      <c r="A32" s="2">
        <v>20</v>
      </c>
      <c r="B32" s="2" t="s">
        <v>49</v>
      </c>
      <c r="C32" s="2" t="s">
        <v>21</v>
      </c>
      <c r="D32" s="2" t="s">
        <v>23</v>
      </c>
      <c r="E32" s="2" t="s">
        <v>24</v>
      </c>
      <c r="F32" s="2" t="s">
        <v>87</v>
      </c>
      <c r="G32" s="2" t="s">
        <v>12</v>
      </c>
      <c r="H32" s="65">
        <v>16137000</v>
      </c>
      <c r="I32" s="2" t="s">
        <v>100</v>
      </c>
      <c r="J32" s="3">
        <v>46029</v>
      </c>
      <c r="K32" s="2" t="s">
        <v>90</v>
      </c>
      <c r="L32" s="3">
        <v>46031</v>
      </c>
      <c r="M32" s="2" t="s">
        <v>59</v>
      </c>
      <c r="N32" s="2" t="s">
        <v>16</v>
      </c>
      <c r="O32" s="2">
        <f t="shared" si="1"/>
        <v>3</v>
      </c>
      <c r="P32" s="70"/>
    </row>
    <row r="33" spans="1:16" x14ac:dyDescent="0.3">
      <c r="A33" s="2">
        <v>21</v>
      </c>
      <c r="B33" s="2" t="s">
        <v>49</v>
      </c>
      <c r="C33" s="2" t="s">
        <v>20</v>
      </c>
      <c r="D33" s="2" t="s">
        <v>23</v>
      </c>
      <c r="E33" s="2" t="s">
        <v>60</v>
      </c>
      <c r="F33" s="2" t="s">
        <v>88</v>
      </c>
      <c r="G33" s="2" t="s">
        <v>12</v>
      </c>
      <c r="H33" s="65">
        <v>11288000</v>
      </c>
      <c r="I33" s="2" t="s">
        <v>101</v>
      </c>
      <c r="J33" s="3">
        <v>46029</v>
      </c>
      <c r="K33" s="2" t="s">
        <v>90</v>
      </c>
      <c r="L33" s="3">
        <v>46035</v>
      </c>
      <c r="M33" s="2" t="s">
        <v>80</v>
      </c>
      <c r="N33" s="2" t="s">
        <v>16</v>
      </c>
      <c r="O33" s="2">
        <f t="shared" si="1"/>
        <v>7</v>
      </c>
      <c r="P33" s="70"/>
    </row>
    <row r="34" spans="1:16" x14ac:dyDescent="0.3">
      <c r="A34" s="2">
        <v>22</v>
      </c>
      <c r="B34" s="2" t="s">
        <v>49</v>
      </c>
      <c r="C34" s="2" t="s">
        <v>21</v>
      </c>
      <c r="D34" s="2" t="s">
        <v>23</v>
      </c>
      <c r="E34" s="2" t="s">
        <v>24</v>
      </c>
      <c r="F34" s="2" t="s">
        <v>62</v>
      </c>
      <c r="G34" s="2" t="s">
        <v>14</v>
      </c>
      <c r="H34" s="65">
        <v>3710000</v>
      </c>
      <c r="I34" s="2" t="s">
        <v>102</v>
      </c>
      <c r="J34" s="3">
        <v>46029</v>
      </c>
      <c r="K34" s="2" t="s">
        <v>90</v>
      </c>
      <c r="L34" s="3">
        <v>46031</v>
      </c>
      <c r="M34" s="2" t="s">
        <v>59</v>
      </c>
      <c r="N34" s="2" t="s">
        <v>16</v>
      </c>
      <c r="O34" s="2">
        <f t="shared" si="1"/>
        <v>3</v>
      </c>
      <c r="P34" s="70"/>
    </row>
    <row r="35" spans="1:16" x14ac:dyDescent="0.3">
      <c r="A35" s="2">
        <v>23</v>
      </c>
      <c r="B35" s="2" t="s">
        <v>49</v>
      </c>
      <c r="C35" s="2" t="s">
        <v>21</v>
      </c>
      <c r="D35" s="2" t="s">
        <v>23</v>
      </c>
      <c r="E35" s="2" t="s">
        <v>24</v>
      </c>
      <c r="F35" s="2" t="s">
        <v>93</v>
      </c>
      <c r="G35" s="2" t="s">
        <v>15</v>
      </c>
      <c r="H35" s="65">
        <v>12500000</v>
      </c>
      <c r="I35" s="2" t="s">
        <v>150</v>
      </c>
      <c r="J35" s="3">
        <v>46029</v>
      </c>
      <c r="K35" s="2" t="s">
        <v>90</v>
      </c>
      <c r="L35" s="3">
        <v>46031</v>
      </c>
      <c r="M35" s="2" t="s">
        <v>59</v>
      </c>
      <c r="N35" s="2" t="s">
        <v>16</v>
      </c>
      <c r="O35" s="2">
        <f t="shared" si="1"/>
        <v>3</v>
      </c>
      <c r="P35" s="70"/>
    </row>
    <row r="36" spans="1:16" x14ac:dyDescent="0.3">
      <c r="A36" s="2">
        <v>24</v>
      </c>
      <c r="B36" s="2" t="s">
        <v>49</v>
      </c>
      <c r="C36" s="2" t="s">
        <v>21</v>
      </c>
      <c r="D36" s="2" t="s">
        <v>23</v>
      </c>
      <c r="E36" s="2" t="s">
        <v>70</v>
      </c>
      <c r="F36" s="2" t="s">
        <v>82</v>
      </c>
      <c r="G36" s="2" t="s">
        <v>15</v>
      </c>
      <c r="H36" s="65">
        <v>21579000</v>
      </c>
      <c r="I36" s="2" t="s">
        <v>149</v>
      </c>
      <c r="J36" s="3">
        <v>46029</v>
      </c>
      <c r="K36" s="2" t="s">
        <v>90</v>
      </c>
      <c r="L36" s="3">
        <v>46034</v>
      </c>
      <c r="M36" s="2" t="s">
        <v>65</v>
      </c>
      <c r="N36" s="2" t="s">
        <v>16</v>
      </c>
      <c r="O36" s="2">
        <f t="shared" si="1"/>
        <v>6</v>
      </c>
      <c r="P36" s="70"/>
    </row>
    <row r="37" spans="1:16" x14ac:dyDescent="0.3">
      <c r="A37" s="2">
        <v>25</v>
      </c>
      <c r="B37" s="2" t="s">
        <v>49</v>
      </c>
      <c r="C37" s="2" t="s">
        <v>21</v>
      </c>
      <c r="D37" s="2" t="s">
        <v>23</v>
      </c>
      <c r="E37" s="2" t="s">
        <v>70</v>
      </c>
      <c r="F37" s="2" t="s">
        <v>82</v>
      </c>
      <c r="G37" s="2" t="s">
        <v>15</v>
      </c>
      <c r="H37" s="65">
        <v>21765000</v>
      </c>
      <c r="I37" s="2" t="s">
        <v>148</v>
      </c>
      <c r="J37" s="3">
        <v>46029</v>
      </c>
      <c r="K37" s="2" t="s">
        <v>90</v>
      </c>
      <c r="L37" s="3">
        <v>46034</v>
      </c>
      <c r="M37" s="2" t="s">
        <v>65</v>
      </c>
      <c r="N37" s="2" t="s">
        <v>16</v>
      </c>
      <c r="O37" s="2">
        <f t="shared" si="1"/>
        <v>6</v>
      </c>
      <c r="P37" s="70"/>
    </row>
    <row r="38" spans="1:16" x14ac:dyDescent="0.3">
      <c r="A38" s="2">
        <v>26</v>
      </c>
      <c r="B38" s="2" t="s">
        <v>49</v>
      </c>
      <c r="C38" s="2" t="s">
        <v>9</v>
      </c>
      <c r="D38" s="2" t="s">
        <v>23</v>
      </c>
      <c r="E38" s="2" t="s">
        <v>60</v>
      </c>
      <c r="F38" s="2" t="s">
        <v>84</v>
      </c>
      <c r="G38" s="2" t="s">
        <v>15</v>
      </c>
      <c r="H38" s="65">
        <v>9064000</v>
      </c>
      <c r="I38" s="2" t="s">
        <v>105</v>
      </c>
      <c r="J38" s="3">
        <v>46029</v>
      </c>
      <c r="K38" s="2" t="s">
        <v>90</v>
      </c>
      <c r="L38" s="3">
        <v>46031</v>
      </c>
      <c r="M38" s="2" t="s">
        <v>59</v>
      </c>
      <c r="N38" s="2" t="s">
        <v>16</v>
      </c>
      <c r="O38" s="2">
        <f t="shared" si="1"/>
        <v>3</v>
      </c>
      <c r="P38" s="70"/>
    </row>
    <row r="39" spans="1:16" x14ac:dyDescent="0.3">
      <c r="A39" s="2">
        <v>27</v>
      </c>
      <c r="B39" s="2" t="s">
        <v>49</v>
      </c>
      <c r="C39" s="2" t="s">
        <v>9</v>
      </c>
      <c r="D39" s="2" t="s">
        <v>23</v>
      </c>
      <c r="E39" s="2" t="s">
        <v>60</v>
      </c>
      <c r="F39" s="2" t="s">
        <v>83</v>
      </c>
      <c r="G39" s="2" t="s">
        <v>15</v>
      </c>
      <c r="H39" s="65">
        <v>5654000</v>
      </c>
      <c r="I39" s="2" t="s">
        <v>104</v>
      </c>
      <c r="J39" s="3">
        <v>46029</v>
      </c>
      <c r="K39" s="2" t="s">
        <v>90</v>
      </c>
      <c r="L39" s="3">
        <v>46031</v>
      </c>
      <c r="M39" s="2" t="s">
        <v>59</v>
      </c>
      <c r="N39" s="2" t="s">
        <v>16</v>
      </c>
      <c r="O39" s="2">
        <f t="shared" si="1"/>
        <v>3</v>
      </c>
      <c r="P39" s="70"/>
    </row>
    <row r="40" spans="1:16" x14ac:dyDescent="0.3">
      <c r="A40" s="2">
        <v>28</v>
      </c>
      <c r="B40" s="2" t="s">
        <v>49</v>
      </c>
      <c r="C40" s="2" t="s">
        <v>20</v>
      </c>
      <c r="D40" s="2" t="s">
        <v>23</v>
      </c>
      <c r="E40" s="2" t="s">
        <v>60</v>
      </c>
      <c r="F40" s="2" t="s">
        <v>88</v>
      </c>
      <c r="G40" s="2" t="s">
        <v>15</v>
      </c>
      <c r="H40" s="65">
        <v>2530000</v>
      </c>
      <c r="I40" s="2" t="s">
        <v>103</v>
      </c>
      <c r="J40" s="3">
        <v>46029</v>
      </c>
      <c r="K40" s="2" t="s">
        <v>90</v>
      </c>
      <c r="L40" s="3">
        <v>46036</v>
      </c>
      <c r="M40" s="2" t="s">
        <v>90</v>
      </c>
      <c r="N40" s="2" t="s">
        <v>16</v>
      </c>
      <c r="O40" s="2">
        <f t="shared" si="1"/>
        <v>8</v>
      </c>
      <c r="P40" s="70"/>
    </row>
    <row r="41" spans="1:16" x14ac:dyDescent="0.3">
      <c r="A41" s="2">
        <v>29</v>
      </c>
      <c r="B41" s="2" t="s">
        <v>49</v>
      </c>
      <c r="C41" s="2" t="s">
        <v>21</v>
      </c>
      <c r="D41" s="2" t="s">
        <v>23</v>
      </c>
      <c r="E41" s="2" t="s">
        <v>70</v>
      </c>
      <c r="F41" s="2" t="s">
        <v>108</v>
      </c>
      <c r="G41" s="2" t="s">
        <v>12</v>
      </c>
      <c r="H41" s="65">
        <v>27696000</v>
      </c>
      <c r="I41" s="2" t="s">
        <v>115</v>
      </c>
      <c r="J41" s="3">
        <v>46029</v>
      </c>
      <c r="K41" s="2" t="s">
        <v>90</v>
      </c>
      <c r="L41" s="3">
        <v>46031</v>
      </c>
      <c r="M41" s="2" t="s">
        <v>59</v>
      </c>
      <c r="N41" s="2" t="s">
        <v>16</v>
      </c>
      <c r="O41" s="2">
        <f t="shared" si="1"/>
        <v>3</v>
      </c>
      <c r="P41" s="70"/>
    </row>
    <row r="42" spans="1:16" x14ac:dyDescent="0.3">
      <c r="A42" s="2">
        <v>30</v>
      </c>
      <c r="B42" s="2" t="s">
        <v>49</v>
      </c>
      <c r="C42" s="2" t="s">
        <v>20</v>
      </c>
      <c r="D42" s="2" t="s">
        <v>23</v>
      </c>
      <c r="E42" s="2" t="s">
        <v>24</v>
      </c>
      <c r="F42" s="2" t="s">
        <v>85</v>
      </c>
      <c r="G42" s="2" t="s">
        <v>14</v>
      </c>
      <c r="H42" s="65">
        <v>29330000</v>
      </c>
      <c r="I42" s="71" t="s">
        <v>98</v>
      </c>
      <c r="J42" s="3">
        <v>46030</v>
      </c>
      <c r="K42" s="2" t="s">
        <v>107</v>
      </c>
      <c r="L42" s="3">
        <v>46035</v>
      </c>
      <c r="M42" s="2" t="s">
        <v>80</v>
      </c>
      <c r="N42" s="2" t="s">
        <v>16</v>
      </c>
      <c r="O42" s="2">
        <f t="shared" si="1"/>
        <v>6</v>
      </c>
      <c r="P42" s="70"/>
    </row>
    <row r="43" spans="1:16" x14ac:dyDescent="0.3">
      <c r="A43" s="2">
        <v>31</v>
      </c>
      <c r="B43" s="2" t="s">
        <v>49</v>
      </c>
      <c r="C43" s="2" t="s">
        <v>21</v>
      </c>
      <c r="D43" s="2" t="s">
        <v>23</v>
      </c>
      <c r="E43" s="2" t="s">
        <v>60</v>
      </c>
      <c r="F43" s="2" t="s">
        <v>109</v>
      </c>
      <c r="G43" s="2" t="s">
        <v>12</v>
      </c>
      <c r="H43" s="65">
        <v>54370000</v>
      </c>
      <c r="I43" s="2" t="s">
        <v>116</v>
      </c>
      <c r="J43" s="3">
        <v>46030</v>
      </c>
      <c r="K43" s="2" t="s">
        <v>107</v>
      </c>
      <c r="L43" s="3">
        <v>46035</v>
      </c>
      <c r="M43" s="2" t="s">
        <v>80</v>
      </c>
      <c r="N43" s="2" t="s">
        <v>16</v>
      </c>
      <c r="O43" s="2">
        <f t="shared" si="1"/>
        <v>6</v>
      </c>
      <c r="P43" s="70"/>
    </row>
    <row r="44" spans="1:16" x14ac:dyDescent="0.3">
      <c r="A44" s="2">
        <v>32</v>
      </c>
      <c r="B44" s="2" t="s">
        <v>49</v>
      </c>
      <c r="C44" s="2" t="s">
        <v>9</v>
      </c>
      <c r="D44" s="2" t="s">
        <v>23</v>
      </c>
      <c r="E44" s="2" t="s">
        <v>70</v>
      </c>
      <c r="F44" s="2" t="s">
        <v>110</v>
      </c>
      <c r="G44" s="2" t="s">
        <v>12</v>
      </c>
      <c r="H44" s="65">
        <v>8292000</v>
      </c>
      <c r="I44" s="2" t="s">
        <v>117</v>
      </c>
      <c r="J44" s="3">
        <v>46030</v>
      </c>
      <c r="K44" s="2" t="s">
        <v>107</v>
      </c>
      <c r="L44" s="3">
        <v>46035</v>
      </c>
      <c r="M44" s="2" t="s">
        <v>80</v>
      </c>
      <c r="N44" s="2" t="s">
        <v>16</v>
      </c>
      <c r="O44" s="2">
        <f t="shared" si="1"/>
        <v>6</v>
      </c>
      <c r="P44" s="70"/>
    </row>
    <row r="45" spans="1:16" x14ac:dyDescent="0.3">
      <c r="A45" s="2">
        <v>33</v>
      </c>
      <c r="B45" s="2" t="s">
        <v>49</v>
      </c>
      <c r="C45" s="2" t="s">
        <v>9</v>
      </c>
      <c r="D45" s="2" t="s">
        <v>23</v>
      </c>
      <c r="E45" s="2" t="s">
        <v>60</v>
      </c>
      <c r="F45" s="2" t="s">
        <v>111</v>
      </c>
      <c r="G45" s="2" t="s">
        <v>12</v>
      </c>
      <c r="H45" s="65">
        <v>35000000</v>
      </c>
      <c r="I45" s="2" t="s">
        <v>118</v>
      </c>
      <c r="J45" s="3">
        <v>46030</v>
      </c>
      <c r="K45" s="2" t="s">
        <v>107</v>
      </c>
      <c r="L45" s="3">
        <v>46035</v>
      </c>
      <c r="M45" s="2" t="s">
        <v>80</v>
      </c>
      <c r="N45" s="2" t="s">
        <v>16</v>
      </c>
      <c r="O45" s="2">
        <f t="shared" si="1"/>
        <v>6</v>
      </c>
      <c r="P45" s="70"/>
    </row>
    <row r="46" spans="1:16" x14ac:dyDescent="0.3">
      <c r="A46" s="2">
        <v>34</v>
      </c>
      <c r="B46" s="2" t="s">
        <v>49</v>
      </c>
      <c r="C46" s="2" t="s">
        <v>20</v>
      </c>
      <c r="D46" s="2" t="s">
        <v>23</v>
      </c>
      <c r="E46" s="2" t="s">
        <v>24</v>
      </c>
      <c r="F46" s="2" t="s">
        <v>112</v>
      </c>
      <c r="G46" s="2" t="s">
        <v>12</v>
      </c>
      <c r="H46" s="65">
        <v>15808990</v>
      </c>
      <c r="I46" s="2" t="s">
        <v>119</v>
      </c>
      <c r="J46" s="3">
        <v>46030</v>
      </c>
      <c r="K46" s="2" t="s">
        <v>107</v>
      </c>
      <c r="L46" s="3">
        <v>46035</v>
      </c>
      <c r="M46" s="2" t="s">
        <v>80</v>
      </c>
      <c r="N46" s="2" t="s">
        <v>16</v>
      </c>
      <c r="O46" s="2">
        <f t="shared" si="1"/>
        <v>6</v>
      </c>
      <c r="P46" s="70"/>
    </row>
    <row r="47" spans="1:16" x14ac:dyDescent="0.3">
      <c r="A47" s="2">
        <v>35</v>
      </c>
      <c r="B47" s="2" t="s">
        <v>49</v>
      </c>
      <c r="C47" s="2" t="s">
        <v>10</v>
      </c>
      <c r="D47" s="2" t="s">
        <v>23</v>
      </c>
      <c r="E47" s="2" t="s">
        <v>24</v>
      </c>
      <c r="F47" s="2" t="s">
        <v>113</v>
      </c>
      <c r="G47" s="2" t="s">
        <v>12</v>
      </c>
      <c r="H47" s="65">
        <v>26389000</v>
      </c>
      <c r="I47" s="2" t="s">
        <v>120</v>
      </c>
      <c r="J47" s="3">
        <v>46030</v>
      </c>
      <c r="K47" s="2" t="s">
        <v>107</v>
      </c>
      <c r="L47" s="3">
        <v>46037</v>
      </c>
      <c r="M47" s="2" t="s">
        <v>107</v>
      </c>
      <c r="N47" s="2" t="s">
        <v>16</v>
      </c>
      <c r="O47" s="2">
        <f t="shared" si="1"/>
        <v>8</v>
      </c>
      <c r="P47" s="70"/>
    </row>
    <row r="48" spans="1:16" x14ac:dyDescent="0.3">
      <c r="A48" s="2">
        <v>36</v>
      </c>
      <c r="B48" s="2" t="s">
        <v>49</v>
      </c>
      <c r="C48" s="2" t="s">
        <v>20</v>
      </c>
      <c r="D48" s="2" t="s">
        <v>23</v>
      </c>
      <c r="E48" s="2" t="s">
        <v>24</v>
      </c>
      <c r="F48" s="2" t="s">
        <v>114</v>
      </c>
      <c r="G48" s="2" t="s">
        <v>12</v>
      </c>
      <c r="H48" s="65">
        <v>13056450</v>
      </c>
      <c r="I48" s="2" t="s">
        <v>121</v>
      </c>
      <c r="J48" s="3">
        <v>46030</v>
      </c>
      <c r="K48" s="2" t="s">
        <v>107</v>
      </c>
      <c r="L48" s="3">
        <v>46036</v>
      </c>
      <c r="M48" s="2" t="s">
        <v>90</v>
      </c>
      <c r="N48" s="2" t="s">
        <v>16</v>
      </c>
      <c r="O48" s="2">
        <f t="shared" si="1"/>
        <v>7</v>
      </c>
      <c r="P48" s="70"/>
    </row>
    <row r="49" spans="1:16" x14ac:dyDescent="0.3">
      <c r="A49" s="2">
        <v>37</v>
      </c>
      <c r="B49" s="2" t="s">
        <v>49</v>
      </c>
      <c r="C49" s="2" t="s">
        <v>9</v>
      </c>
      <c r="D49" s="2" t="s">
        <v>23</v>
      </c>
      <c r="E49" s="2" t="s">
        <v>60</v>
      </c>
      <c r="F49" s="2" t="s">
        <v>111</v>
      </c>
      <c r="G49" s="2" t="s">
        <v>15</v>
      </c>
      <c r="H49" s="65">
        <v>8100000</v>
      </c>
      <c r="I49" s="2" t="s">
        <v>124</v>
      </c>
      <c r="J49" s="3">
        <v>46030</v>
      </c>
      <c r="K49" s="2" t="s">
        <v>107</v>
      </c>
      <c r="L49" s="3">
        <v>46035</v>
      </c>
      <c r="M49" s="2" t="s">
        <v>80</v>
      </c>
      <c r="N49" s="2" t="s">
        <v>16</v>
      </c>
      <c r="O49" s="2">
        <f t="shared" ref="O49:O51" si="2">L49-J49+1</f>
        <v>6</v>
      </c>
      <c r="P49" s="70"/>
    </row>
    <row r="50" spans="1:16" x14ac:dyDescent="0.3">
      <c r="A50" s="2">
        <v>38</v>
      </c>
      <c r="B50" s="2" t="s">
        <v>49</v>
      </c>
      <c r="C50" s="2" t="s">
        <v>20</v>
      </c>
      <c r="D50" s="2" t="s">
        <v>23</v>
      </c>
      <c r="E50" s="2" t="s">
        <v>24</v>
      </c>
      <c r="F50" s="2" t="s">
        <v>112</v>
      </c>
      <c r="G50" s="2" t="s">
        <v>15</v>
      </c>
      <c r="H50" s="65">
        <v>5984000</v>
      </c>
      <c r="I50" s="2" t="s">
        <v>122</v>
      </c>
      <c r="J50" s="3">
        <v>46030</v>
      </c>
      <c r="K50" s="2" t="s">
        <v>107</v>
      </c>
      <c r="L50" s="3">
        <v>46037</v>
      </c>
      <c r="M50" s="2" t="s">
        <v>107</v>
      </c>
      <c r="N50" s="2" t="s">
        <v>16</v>
      </c>
      <c r="O50" s="2">
        <f t="shared" si="2"/>
        <v>8</v>
      </c>
      <c r="P50" s="70"/>
    </row>
    <row r="51" spans="1:16" x14ac:dyDescent="0.3">
      <c r="A51" s="2">
        <v>39</v>
      </c>
      <c r="B51" s="2" t="s">
        <v>49</v>
      </c>
      <c r="C51" s="2" t="s">
        <v>20</v>
      </c>
      <c r="D51" s="2" t="s">
        <v>23</v>
      </c>
      <c r="E51" s="2" t="s">
        <v>24</v>
      </c>
      <c r="F51" s="2" t="s">
        <v>114</v>
      </c>
      <c r="G51" s="2" t="s">
        <v>15</v>
      </c>
      <c r="H51" s="65">
        <v>5984000</v>
      </c>
      <c r="I51" s="2" t="s">
        <v>123</v>
      </c>
      <c r="J51" s="3">
        <v>46030</v>
      </c>
      <c r="K51" s="2" t="s">
        <v>107</v>
      </c>
      <c r="L51" s="3">
        <v>46037</v>
      </c>
      <c r="M51" s="2" t="s">
        <v>107</v>
      </c>
      <c r="N51" s="2" t="s">
        <v>16</v>
      </c>
      <c r="O51" s="2">
        <f t="shared" si="2"/>
        <v>8</v>
      </c>
      <c r="P51" s="70"/>
    </row>
    <row r="52" spans="1:16" x14ac:dyDescent="0.3">
      <c r="A52" s="2">
        <v>40</v>
      </c>
      <c r="B52" s="2" t="s">
        <v>49</v>
      </c>
      <c r="C52" s="2" t="s">
        <v>21</v>
      </c>
      <c r="D52" s="2" t="s">
        <v>23</v>
      </c>
      <c r="E52" s="2" t="s">
        <v>70</v>
      </c>
      <c r="F52" s="2" t="s">
        <v>125</v>
      </c>
      <c r="G52" s="2" t="s">
        <v>12</v>
      </c>
      <c r="H52" s="65">
        <v>49984000</v>
      </c>
      <c r="I52" s="2" t="s">
        <v>130</v>
      </c>
      <c r="J52" s="3">
        <v>46031</v>
      </c>
      <c r="K52" s="2" t="s">
        <v>59</v>
      </c>
      <c r="L52" s="3">
        <v>46036</v>
      </c>
      <c r="M52" s="2" t="s">
        <v>90</v>
      </c>
      <c r="N52" s="2" t="s">
        <v>16</v>
      </c>
      <c r="O52" s="2">
        <f t="shared" ref="O52:O54" si="3">L52-J52+1</f>
        <v>6</v>
      </c>
      <c r="P52" s="70"/>
    </row>
    <row r="53" spans="1:16" x14ac:dyDescent="0.3">
      <c r="A53" s="2">
        <v>41</v>
      </c>
      <c r="B53" s="2" t="s">
        <v>49</v>
      </c>
      <c r="C53" s="2" t="s">
        <v>10</v>
      </c>
      <c r="D53" s="2" t="s">
        <v>23</v>
      </c>
      <c r="E53" s="2" t="s">
        <v>24</v>
      </c>
      <c r="F53" s="2" t="s">
        <v>143</v>
      </c>
      <c r="G53" s="2" t="s">
        <v>12</v>
      </c>
      <c r="H53" s="65">
        <v>54970000</v>
      </c>
      <c r="I53" s="2" t="s">
        <v>131</v>
      </c>
      <c r="J53" s="3">
        <v>46031</v>
      </c>
      <c r="K53" s="2" t="s">
        <v>59</v>
      </c>
      <c r="L53" s="3">
        <v>46037</v>
      </c>
      <c r="M53" s="2" t="s">
        <v>107</v>
      </c>
      <c r="N53" s="2" t="s">
        <v>16</v>
      </c>
      <c r="O53" s="2">
        <f t="shared" si="3"/>
        <v>7</v>
      </c>
      <c r="P53" s="70"/>
    </row>
    <row r="54" spans="1:16" x14ac:dyDescent="0.3">
      <c r="A54" s="2">
        <v>42</v>
      </c>
      <c r="B54" s="2" t="s">
        <v>49</v>
      </c>
      <c r="C54" s="2" t="s">
        <v>20</v>
      </c>
      <c r="D54" s="2" t="s">
        <v>23</v>
      </c>
      <c r="E54" s="2" t="s">
        <v>60</v>
      </c>
      <c r="F54" s="2" t="s">
        <v>137</v>
      </c>
      <c r="G54" s="2" t="s">
        <v>13</v>
      </c>
      <c r="H54" s="65">
        <v>22000000</v>
      </c>
      <c r="I54" s="2" t="s">
        <v>138</v>
      </c>
      <c r="J54" s="3">
        <v>46031</v>
      </c>
      <c r="K54" s="2" t="s">
        <v>59</v>
      </c>
      <c r="L54" s="3">
        <v>46036</v>
      </c>
      <c r="M54" s="2" t="s">
        <v>90</v>
      </c>
      <c r="N54" s="2" t="s">
        <v>16</v>
      </c>
      <c r="O54" s="2">
        <f t="shared" si="3"/>
        <v>6</v>
      </c>
      <c r="P54" s="70"/>
    </row>
    <row r="55" spans="1:16" x14ac:dyDescent="0.3">
      <c r="A55" s="2">
        <v>43</v>
      </c>
      <c r="B55" s="2" t="s">
        <v>49</v>
      </c>
      <c r="C55" s="2" t="s">
        <v>21</v>
      </c>
      <c r="D55" s="2" t="s">
        <v>23</v>
      </c>
      <c r="E55" s="2" t="s">
        <v>70</v>
      </c>
      <c r="F55" s="2" t="s">
        <v>139</v>
      </c>
      <c r="G55" s="2" t="s">
        <v>14</v>
      </c>
      <c r="H55" s="65">
        <v>12630000</v>
      </c>
      <c r="I55" s="2" t="s">
        <v>140</v>
      </c>
      <c r="J55" s="3">
        <v>46031</v>
      </c>
      <c r="K55" s="2" t="s">
        <v>59</v>
      </c>
      <c r="L55" s="3">
        <v>46035</v>
      </c>
      <c r="M55" s="2" t="s">
        <v>80</v>
      </c>
      <c r="N55" s="2" t="s">
        <v>16</v>
      </c>
      <c r="O55" s="2">
        <f t="shared" ref="O55" si="4">L55-J55+1</f>
        <v>5</v>
      </c>
      <c r="P55" s="70"/>
    </row>
    <row r="56" spans="1:16" x14ac:dyDescent="0.3">
      <c r="A56" s="2">
        <v>44</v>
      </c>
      <c r="B56" s="2" t="s">
        <v>49</v>
      </c>
      <c r="C56" s="2" t="s">
        <v>10</v>
      </c>
      <c r="D56" s="2" t="s">
        <v>23</v>
      </c>
      <c r="E56" s="2" t="s">
        <v>24</v>
      </c>
      <c r="F56" s="2" t="s">
        <v>143</v>
      </c>
      <c r="G56" s="2" t="s">
        <v>15</v>
      </c>
      <c r="H56" s="65">
        <v>21175000</v>
      </c>
      <c r="I56" s="2" t="s">
        <v>144</v>
      </c>
      <c r="J56" s="3">
        <v>46031</v>
      </c>
      <c r="K56" s="2" t="s">
        <v>59</v>
      </c>
      <c r="L56" s="3">
        <v>46035</v>
      </c>
      <c r="M56" s="2" t="s">
        <v>80</v>
      </c>
      <c r="N56" s="2" t="s">
        <v>16</v>
      </c>
      <c r="O56" s="2">
        <f t="shared" ref="O56:O59" si="5">L56-J56+1</f>
        <v>5</v>
      </c>
      <c r="P56" s="70"/>
    </row>
    <row r="57" spans="1:16" x14ac:dyDescent="0.3">
      <c r="A57" s="2">
        <v>45</v>
      </c>
      <c r="B57" s="2" t="s">
        <v>49</v>
      </c>
      <c r="C57" s="2" t="s">
        <v>20</v>
      </c>
      <c r="D57" s="2" t="s">
        <v>23</v>
      </c>
      <c r="E57" s="2" t="s">
        <v>24</v>
      </c>
      <c r="F57" s="2" t="s">
        <v>126</v>
      </c>
      <c r="G57" s="2" t="s">
        <v>12</v>
      </c>
      <c r="H57" s="65">
        <v>11850000</v>
      </c>
      <c r="I57" s="2" t="s">
        <v>132</v>
      </c>
      <c r="J57" s="3">
        <v>46032</v>
      </c>
      <c r="K57" s="2" t="s">
        <v>136</v>
      </c>
      <c r="L57" s="3">
        <v>46036</v>
      </c>
      <c r="M57" s="2" t="s">
        <v>90</v>
      </c>
      <c r="N57" s="2" t="s">
        <v>16</v>
      </c>
      <c r="O57" s="2">
        <f t="shared" si="5"/>
        <v>5</v>
      </c>
      <c r="P57" s="70"/>
    </row>
    <row r="58" spans="1:16" x14ac:dyDescent="0.3">
      <c r="A58" s="2">
        <v>46</v>
      </c>
      <c r="B58" s="2" t="s">
        <v>49</v>
      </c>
      <c r="C58" s="2" t="s">
        <v>21</v>
      </c>
      <c r="D58" s="2" t="s">
        <v>23</v>
      </c>
      <c r="E58" s="2" t="s">
        <v>24</v>
      </c>
      <c r="F58" s="2" t="s">
        <v>127</v>
      </c>
      <c r="G58" s="2" t="s">
        <v>12</v>
      </c>
      <c r="H58" s="65">
        <v>13629430</v>
      </c>
      <c r="I58" s="2" t="s">
        <v>133</v>
      </c>
      <c r="J58" s="3">
        <v>46032</v>
      </c>
      <c r="K58" s="2" t="s">
        <v>136</v>
      </c>
      <c r="L58" s="3">
        <v>46036</v>
      </c>
      <c r="M58" s="2" t="s">
        <v>90</v>
      </c>
      <c r="N58" s="2" t="s">
        <v>16</v>
      </c>
      <c r="O58" s="2">
        <f t="shared" si="5"/>
        <v>5</v>
      </c>
      <c r="P58" s="70"/>
    </row>
    <row r="59" spans="1:16" x14ac:dyDescent="0.3">
      <c r="A59" s="2">
        <v>47</v>
      </c>
      <c r="B59" s="2" t="s">
        <v>49</v>
      </c>
      <c r="C59" s="2" t="s">
        <v>20</v>
      </c>
      <c r="D59" s="2" t="s">
        <v>23</v>
      </c>
      <c r="E59" s="2" t="s">
        <v>24</v>
      </c>
      <c r="F59" s="2" t="s">
        <v>126</v>
      </c>
      <c r="G59" s="2" t="s">
        <v>15</v>
      </c>
      <c r="H59" s="65">
        <v>5390000</v>
      </c>
      <c r="I59" s="2" t="s">
        <v>145</v>
      </c>
      <c r="J59" s="3">
        <v>46032</v>
      </c>
      <c r="K59" s="2" t="s">
        <v>136</v>
      </c>
      <c r="L59" s="3">
        <v>46037</v>
      </c>
      <c r="M59" s="2" t="s">
        <v>107</v>
      </c>
      <c r="N59" s="2" t="s">
        <v>16</v>
      </c>
      <c r="O59" s="2">
        <f t="shared" si="5"/>
        <v>6</v>
      </c>
      <c r="P59" s="70"/>
    </row>
    <row r="60" spans="1:16" x14ac:dyDescent="0.3">
      <c r="A60" s="2">
        <v>48</v>
      </c>
      <c r="B60" s="2" t="s">
        <v>49</v>
      </c>
      <c r="C60" s="2" t="s">
        <v>21</v>
      </c>
      <c r="D60" s="2" t="s">
        <v>23</v>
      </c>
      <c r="E60" s="2" t="s">
        <v>60</v>
      </c>
      <c r="F60" s="2" t="s">
        <v>128</v>
      </c>
      <c r="G60" s="2" t="s">
        <v>12</v>
      </c>
      <c r="H60" s="65">
        <v>22465300</v>
      </c>
      <c r="I60" s="2" t="s">
        <v>134</v>
      </c>
      <c r="J60" s="3">
        <v>46034</v>
      </c>
      <c r="K60" s="2" t="s">
        <v>65</v>
      </c>
      <c r="L60" s="3">
        <v>46036</v>
      </c>
      <c r="M60" s="2" t="s">
        <v>90</v>
      </c>
      <c r="N60" s="2" t="s">
        <v>16</v>
      </c>
      <c r="O60" s="2">
        <f t="shared" ref="O60:O62" si="6">L60-J60+1</f>
        <v>3</v>
      </c>
      <c r="P60" s="70"/>
    </row>
    <row r="61" spans="1:16" x14ac:dyDescent="0.3">
      <c r="A61" s="2">
        <v>49</v>
      </c>
      <c r="B61" s="2" t="s">
        <v>49</v>
      </c>
      <c r="C61" s="2" t="s">
        <v>9</v>
      </c>
      <c r="D61" s="2" t="s">
        <v>23</v>
      </c>
      <c r="E61" s="2" t="s">
        <v>24</v>
      </c>
      <c r="F61" s="2" t="s">
        <v>129</v>
      </c>
      <c r="G61" s="2" t="s">
        <v>12</v>
      </c>
      <c r="H61" s="65">
        <v>18128000</v>
      </c>
      <c r="I61" s="2" t="s">
        <v>135</v>
      </c>
      <c r="J61" s="3">
        <v>46034</v>
      </c>
      <c r="K61" s="2" t="s">
        <v>65</v>
      </c>
      <c r="L61" s="3">
        <v>46037</v>
      </c>
      <c r="M61" s="2" t="s">
        <v>107</v>
      </c>
      <c r="N61" s="2" t="s">
        <v>16</v>
      </c>
      <c r="O61" s="2">
        <f t="shared" si="6"/>
        <v>4</v>
      </c>
      <c r="P61" s="70"/>
    </row>
    <row r="62" spans="1:16" x14ac:dyDescent="0.3">
      <c r="A62" s="2">
        <v>50</v>
      </c>
      <c r="B62" s="2" t="s">
        <v>49</v>
      </c>
      <c r="C62" s="2" t="s">
        <v>21</v>
      </c>
      <c r="D62" s="2" t="s">
        <v>23</v>
      </c>
      <c r="E62" s="2" t="s">
        <v>60</v>
      </c>
      <c r="F62" s="2" t="s">
        <v>128</v>
      </c>
      <c r="G62" s="2" t="s">
        <v>15</v>
      </c>
      <c r="H62" s="65">
        <v>2750000</v>
      </c>
      <c r="I62" s="2" t="s">
        <v>134</v>
      </c>
      <c r="J62" s="3">
        <v>46034</v>
      </c>
      <c r="K62" s="2" t="s">
        <v>65</v>
      </c>
      <c r="L62" s="3">
        <v>46038</v>
      </c>
      <c r="M62" s="2" t="s">
        <v>59</v>
      </c>
      <c r="N62" s="2" t="s">
        <v>16</v>
      </c>
      <c r="O62" s="2">
        <f t="shared" si="6"/>
        <v>5</v>
      </c>
      <c r="P62" s="70"/>
    </row>
    <row r="63" spans="1:16" x14ac:dyDescent="0.3">
      <c r="A63" s="2">
        <v>51</v>
      </c>
      <c r="B63" s="2" t="s">
        <v>49</v>
      </c>
      <c r="C63" s="2" t="s">
        <v>9</v>
      </c>
      <c r="D63" s="2" t="s">
        <v>23</v>
      </c>
      <c r="E63" s="2" t="s">
        <v>70</v>
      </c>
      <c r="F63" s="2" t="s">
        <v>141</v>
      </c>
      <c r="G63" s="2" t="s">
        <v>15</v>
      </c>
      <c r="H63" s="65">
        <v>13560000</v>
      </c>
      <c r="I63" s="2" t="s">
        <v>147</v>
      </c>
      <c r="J63" s="3">
        <v>46034</v>
      </c>
      <c r="K63" s="2" t="s">
        <v>65</v>
      </c>
      <c r="L63" s="3">
        <v>46035</v>
      </c>
      <c r="M63" s="2" t="s">
        <v>80</v>
      </c>
      <c r="N63" s="2" t="s">
        <v>16</v>
      </c>
      <c r="O63" s="2">
        <f t="shared" ref="O63:O79" si="7">L63-J63+1</f>
        <v>2</v>
      </c>
      <c r="P63" s="70"/>
    </row>
    <row r="64" spans="1:16" x14ac:dyDescent="0.3">
      <c r="A64" s="2">
        <v>52</v>
      </c>
      <c r="B64" s="2" t="s">
        <v>49</v>
      </c>
      <c r="C64" s="2" t="s">
        <v>9</v>
      </c>
      <c r="D64" s="2" t="s">
        <v>23</v>
      </c>
      <c r="E64" s="2" t="s">
        <v>60</v>
      </c>
      <c r="F64" s="2" t="s">
        <v>151</v>
      </c>
      <c r="G64" s="2" t="s">
        <v>12</v>
      </c>
      <c r="H64" s="65">
        <v>38280000</v>
      </c>
      <c r="I64" s="2" t="s">
        <v>156</v>
      </c>
      <c r="J64" s="3">
        <v>46034</v>
      </c>
      <c r="K64" s="2" t="s">
        <v>65</v>
      </c>
      <c r="L64" s="3">
        <v>46037</v>
      </c>
      <c r="M64" s="2" t="s">
        <v>107</v>
      </c>
      <c r="N64" s="2" t="s">
        <v>16</v>
      </c>
      <c r="O64" s="2">
        <f t="shared" si="7"/>
        <v>4</v>
      </c>
      <c r="P64" s="70"/>
    </row>
    <row r="65" spans="1:16" x14ac:dyDescent="0.3">
      <c r="A65" s="2">
        <v>53</v>
      </c>
      <c r="B65" s="2" t="s">
        <v>49</v>
      </c>
      <c r="C65" s="2" t="s">
        <v>20</v>
      </c>
      <c r="D65" s="2" t="s">
        <v>23</v>
      </c>
      <c r="E65" s="2" t="s">
        <v>24</v>
      </c>
      <c r="F65" s="2" t="s">
        <v>152</v>
      </c>
      <c r="G65" s="2" t="s">
        <v>12</v>
      </c>
      <c r="H65" s="65">
        <v>14000000</v>
      </c>
      <c r="I65" s="2" t="s">
        <v>157</v>
      </c>
      <c r="J65" s="3">
        <v>46034</v>
      </c>
      <c r="K65" s="2" t="s">
        <v>65</v>
      </c>
      <c r="L65" s="3">
        <v>46037</v>
      </c>
      <c r="M65" s="2" t="s">
        <v>107</v>
      </c>
      <c r="N65" s="2" t="s">
        <v>16</v>
      </c>
      <c r="O65" s="2">
        <f t="shared" si="7"/>
        <v>4</v>
      </c>
      <c r="P65" s="70"/>
    </row>
    <row r="66" spans="1:16" x14ac:dyDescent="0.3">
      <c r="A66" s="2">
        <v>54</v>
      </c>
      <c r="B66" s="2" t="s">
        <v>49</v>
      </c>
      <c r="C66" s="2" t="s">
        <v>10</v>
      </c>
      <c r="D66" s="2" t="s">
        <v>23</v>
      </c>
      <c r="E66" s="2" t="s">
        <v>24</v>
      </c>
      <c r="F66" s="2" t="s">
        <v>153</v>
      </c>
      <c r="G66" s="2" t="s">
        <v>12</v>
      </c>
      <c r="H66" s="65">
        <v>13200000</v>
      </c>
      <c r="I66" s="2" t="s">
        <v>77</v>
      </c>
      <c r="J66" s="3">
        <v>46034</v>
      </c>
      <c r="K66" s="2" t="s">
        <v>65</v>
      </c>
      <c r="L66" s="3">
        <v>46038</v>
      </c>
      <c r="M66" s="2" t="s">
        <v>59</v>
      </c>
      <c r="N66" s="2" t="s">
        <v>16</v>
      </c>
      <c r="O66" s="2">
        <f t="shared" si="7"/>
        <v>5</v>
      </c>
      <c r="P66" s="70"/>
    </row>
    <row r="67" spans="1:16" x14ac:dyDescent="0.3">
      <c r="A67" s="2">
        <v>55</v>
      </c>
      <c r="B67" s="2" t="s">
        <v>49</v>
      </c>
      <c r="C67" s="2" t="s">
        <v>21</v>
      </c>
      <c r="D67" s="2" t="s">
        <v>23</v>
      </c>
      <c r="E67" s="2" t="s">
        <v>24</v>
      </c>
      <c r="F67" s="2" t="s">
        <v>154</v>
      </c>
      <c r="G67" s="2" t="s">
        <v>12</v>
      </c>
      <c r="H67" s="65">
        <v>12737000</v>
      </c>
      <c r="I67" s="2" t="s">
        <v>158</v>
      </c>
      <c r="J67" s="3">
        <v>46034</v>
      </c>
      <c r="K67" s="2" t="s">
        <v>65</v>
      </c>
      <c r="L67" s="3">
        <v>46036</v>
      </c>
      <c r="M67" s="2" t="s">
        <v>90</v>
      </c>
      <c r="N67" s="2" t="s">
        <v>16</v>
      </c>
      <c r="O67" s="2">
        <f t="shared" ref="O67:O78" si="8">L67-J67+1</f>
        <v>3</v>
      </c>
      <c r="P67" s="70"/>
    </row>
    <row r="68" spans="1:16" x14ac:dyDescent="0.3">
      <c r="A68" s="2">
        <v>56</v>
      </c>
      <c r="B68" s="2" t="s">
        <v>49</v>
      </c>
      <c r="C68" s="2" t="s">
        <v>10</v>
      </c>
      <c r="D68" s="2" t="s">
        <v>23</v>
      </c>
      <c r="E68" s="2" t="s">
        <v>60</v>
      </c>
      <c r="F68" s="2" t="s">
        <v>155</v>
      </c>
      <c r="G68" s="2" t="s">
        <v>12</v>
      </c>
      <c r="H68" s="65">
        <v>16770000</v>
      </c>
      <c r="I68" s="2" t="s">
        <v>158</v>
      </c>
      <c r="J68" s="3">
        <v>46034</v>
      </c>
      <c r="K68" s="2" t="s">
        <v>65</v>
      </c>
      <c r="L68" s="3">
        <v>46038</v>
      </c>
      <c r="M68" s="2" t="s">
        <v>59</v>
      </c>
      <c r="N68" s="2" t="s">
        <v>16</v>
      </c>
      <c r="O68" s="2">
        <f t="shared" si="8"/>
        <v>5</v>
      </c>
      <c r="P68" s="70"/>
    </row>
    <row r="69" spans="1:16" x14ac:dyDescent="0.3">
      <c r="A69" s="2">
        <v>57</v>
      </c>
      <c r="B69" s="2" t="s">
        <v>49</v>
      </c>
      <c r="C69" s="2" t="s">
        <v>21</v>
      </c>
      <c r="D69" s="2" t="s">
        <v>23</v>
      </c>
      <c r="E69" s="2" t="s">
        <v>24</v>
      </c>
      <c r="F69" s="2" t="s">
        <v>127</v>
      </c>
      <c r="G69" s="2" t="s">
        <v>12</v>
      </c>
      <c r="H69" s="65">
        <v>13629430</v>
      </c>
      <c r="I69" s="2" t="s">
        <v>133</v>
      </c>
      <c r="J69" s="3">
        <v>46034</v>
      </c>
      <c r="K69" s="2" t="s">
        <v>65</v>
      </c>
      <c r="L69" s="3">
        <v>46036</v>
      </c>
      <c r="M69" s="2" t="s">
        <v>90</v>
      </c>
      <c r="N69" s="2" t="s">
        <v>16</v>
      </c>
      <c r="O69" s="2">
        <f t="shared" si="8"/>
        <v>3</v>
      </c>
      <c r="P69" s="70"/>
    </row>
    <row r="70" spans="1:16" x14ac:dyDescent="0.3">
      <c r="A70" s="2">
        <v>58</v>
      </c>
      <c r="B70" s="2" t="s">
        <v>49</v>
      </c>
      <c r="C70" s="2" t="s">
        <v>21</v>
      </c>
      <c r="D70" s="2" t="s">
        <v>23</v>
      </c>
      <c r="E70" s="2" t="s">
        <v>24</v>
      </c>
      <c r="F70" s="2" t="s">
        <v>127</v>
      </c>
      <c r="G70" s="2" t="s">
        <v>14</v>
      </c>
      <c r="H70" s="65">
        <v>3049960</v>
      </c>
      <c r="I70" s="2" t="s">
        <v>171</v>
      </c>
      <c r="J70" s="3">
        <v>46034</v>
      </c>
      <c r="K70" s="2" t="s">
        <v>65</v>
      </c>
      <c r="L70" s="3">
        <v>46035</v>
      </c>
      <c r="M70" s="2" t="s">
        <v>80</v>
      </c>
      <c r="N70" s="2" t="s">
        <v>16</v>
      </c>
      <c r="O70" s="2">
        <f t="shared" si="7"/>
        <v>2</v>
      </c>
      <c r="P70" s="70"/>
    </row>
    <row r="71" spans="1:16" x14ac:dyDescent="0.3">
      <c r="A71" s="2">
        <v>59</v>
      </c>
      <c r="B71" s="2" t="s">
        <v>49</v>
      </c>
      <c r="C71" s="2" t="s">
        <v>20</v>
      </c>
      <c r="D71" s="2" t="s">
        <v>23</v>
      </c>
      <c r="E71" s="2" t="s">
        <v>24</v>
      </c>
      <c r="F71" s="2" t="s">
        <v>126</v>
      </c>
      <c r="G71" s="2" t="s">
        <v>12</v>
      </c>
      <c r="H71" s="65">
        <v>11850000</v>
      </c>
      <c r="I71" s="2" t="s">
        <v>132</v>
      </c>
      <c r="J71" s="3">
        <v>46035</v>
      </c>
      <c r="K71" s="2" t="s">
        <v>80</v>
      </c>
      <c r="L71" s="3">
        <v>46036</v>
      </c>
      <c r="M71" s="2" t="s">
        <v>90</v>
      </c>
      <c r="N71" s="2" t="s">
        <v>16</v>
      </c>
      <c r="O71" s="2">
        <f t="shared" si="8"/>
        <v>2</v>
      </c>
      <c r="P71" s="70"/>
    </row>
    <row r="72" spans="1:16" x14ac:dyDescent="0.3">
      <c r="A72" s="2">
        <v>60</v>
      </c>
      <c r="B72" s="2" t="s">
        <v>49</v>
      </c>
      <c r="C72" s="2" t="s">
        <v>20</v>
      </c>
      <c r="D72" s="2" t="s">
        <v>23</v>
      </c>
      <c r="E72" s="2" t="s">
        <v>60</v>
      </c>
      <c r="F72" s="2" t="s">
        <v>159</v>
      </c>
      <c r="G72" s="2" t="s">
        <v>12</v>
      </c>
      <c r="H72" s="65">
        <v>7450000</v>
      </c>
      <c r="I72" s="2" t="s">
        <v>167</v>
      </c>
      <c r="J72" s="3">
        <v>46035</v>
      </c>
      <c r="K72" s="2" t="s">
        <v>80</v>
      </c>
      <c r="L72" s="3">
        <v>46037</v>
      </c>
      <c r="M72" s="2" t="s">
        <v>107</v>
      </c>
      <c r="N72" s="2" t="s">
        <v>16</v>
      </c>
      <c r="O72" s="2">
        <f t="shared" si="8"/>
        <v>3</v>
      </c>
      <c r="P72" s="70"/>
    </row>
    <row r="73" spans="1:16" x14ac:dyDescent="0.3">
      <c r="A73" s="2">
        <v>61</v>
      </c>
      <c r="B73" s="2" t="s">
        <v>49</v>
      </c>
      <c r="C73" s="2" t="s">
        <v>21</v>
      </c>
      <c r="D73" s="2" t="s">
        <v>23</v>
      </c>
      <c r="E73" s="2" t="s">
        <v>24</v>
      </c>
      <c r="F73" s="2" t="s">
        <v>160</v>
      </c>
      <c r="G73" s="2" t="s">
        <v>12</v>
      </c>
      <c r="H73" s="65">
        <v>18810000</v>
      </c>
      <c r="I73" s="2" t="s">
        <v>168</v>
      </c>
      <c r="J73" s="3">
        <v>46035</v>
      </c>
      <c r="K73" s="2" t="s">
        <v>80</v>
      </c>
      <c r="L73" s="3">
        <v>46037</v>
      </c>
      <c r="M73" s="2" t="s">
        <v>107</v>
      </c>
      <c r="N73" s="2" t="s">
        <v>16</v>
      </c>
      <c r="O73" s="2">
        <f t="shared" si="8"/>
        <v>3</v>
      </c>
      <c r="P73" s="70"/>
    </row>
    <row r="74" spans="1:16" x14ac:dyDescent="0.3">
      <c r="A74" s="2">
        <v>62</v>
      </c>
      <c r="B74" s="2" t="s">
        <v>49</v>
      </c>
      <c r="C74" s="2" t="s">
        <v>20</v>
      </c>
      <c r="D74" s="2" t="s">
        <v>23</v>
      </c>
      <c r="E74" s="2" t="s">
        <v>74</v>
      </c>
      <c r="F74" s="2" t="s">
        <v>161</v>
      </c>
      <c r="G74" s="2" t="s">
        <v>12</v>
      </c>
      <c r="H74" s="65">
        <v>7071600</v>
      </c>
      <c r="I74" s="2" t="s">
        <v>169</v>
      </c>
      <c r="J74" s="3">
        <v>46035</v>
      </c>
      <c r="K74" s="2" t="s">
        <v>80</v>
      </c>
      <c r="L74" s="3">
        <v>46037</v>
      </c>
      <c r="M74" s="2" t="s">
        <v>107</v>
      </c>
      <c r="N74" s="2" t="s">
        <v>16</v>
      </c>
      <c r="O74" s="2">
        <f t="shared" si="8"/>
        <v>3</v>
      </c>
      <c r="P74" s="70"/>
    </row>
    <row r="75" spans="1:16" x14ac:dyDescent="0.3">
      <c r="A75" s="2">
        <v>63</v>
      </c>
      <c r="B75" s="2" t="s">
        <v>49</v>
      </c>
      <c r="C75" s="2" t="s">
        <v>20</v>
      </c>
      <c r="D75" s="2" t="s">
        <v>23</v>
      </c>
      <c r="E75" s="2" t="s">
        <v>24</v>
      </c>
      <c r="F75" s="2" t="s">
        <v>162</v>
      </c>
      <c r="G75" s="2" t="s">
        <v>12</v>
      </c>
      <c r="H75" s="65">
        <v>18403000</v>
      </c>
      <c r="I75" s="2" t="s">
        <v>132</v>
      </c>
      <c r="J75" s="3">
        <v>46035</v>
      </c>
      <c r="K75" s="2" t="s">
        <v>80</v>
      </c>
      <c r="L75" s="3">
        <v>46037</v>
      </c>
      <c r="M75" s="2" t="s">
        <v>107</v>
      </c>
      <c r="N75" s="2" t="s">
        <v>16</v>
      </c>
      <c r="O75" s="2">
        <f t="shared" si="8"/>
        <v>3</v>
      </c>
      <c r="P75" s="70"/>
    </row>
    <row r="76" spans="1:16" x14ac:dyDescent="0.3">
      <c r="A76" s="2">
        <v>64</v>
      </c>
      <c r="B76" s="2" t="s">
        <v>49</v>
      </c>
      <c r="C76" s="2" t="s">
        <v>20</v>
      </c>
      <c r="D76" s="2" t="s">
        <v>23</v>
      </c>
      <c r="E76" s="2" t="s">
        <v>60</v>
      </c>
      <c r="F76" s="2" t="s">
        <v>165</v>
      </c>
      <c r="G76" s="2" t="s">
        <v>12</v>
      </c>
      <c r="H76" s="65">
        <v>16000000</v>
      </c>
      <c r="I76" s="2" t="s">
        <v>135</v>
      </c>
      <c r="J76" s="3">
        <v>46035</v>
      </c>
      <c r="K76" s="2" t="s">
        <v>80</v>
      </c>
      <c r="L76" s="3">
        <v>46038</v>
      </c>
      <c r="M76" s="2" t="s">
        <v>59</v>
      </c>
      <c r="N76" s="2" t="s">
        <v>16</v>
      </c>
      <c r="O76" s="2">
        <f t="shared" si="8"/>
        <v>4</v>
      </c>
      <c r="P76" s="70"/>
    </row>
    <row r="77" spans="1:16" x14ac:dyDescent="0.3">
      <c r="A77" s="2">
        <v>65</v>
      </c>
      <c r="B77" s="2" t="s">
        <v>49</v>
      </c>
      <c r="C77" s="2" t="s">
        <v>21</v>
      </c>
      <c r="D77" s="2" t="s">
        <v>23</v>
      </c>
      <c r="E77" s="2" t="s">
        <v>60</v>
      </c>
      <c r="F77" s="2" t="s">
        <v>128</v>
      </c>
      <c r="G77" s="2" t="s">
        <v>12</v>
      </c>
      <c r="H77" s="65">
        <v>18176000</v>
      </c>
      <c r="I77" s="2" t="s">
        <v>166</v>
      </c>
      <c r="J77" s="3">
        <v>46035</v>
      </c>
      <c r="K77" s="2" t="s">
        <v>80</v>
      </c>
      <c r="L77" s="3">
        <v>46038</v>
      </c>
      <c r="M77" s="2" t="s">
        <v>59</v>
      </c>
      <c r="N77" s="2" t="s">
        <v>16</v>
      </c>
      <c r="O77" s="2">
        <f t="shared" si="8"/>
        <v>4</v>
      </c>
      <c r="P77" s="70"/>
    </row>
    <row r="78" spans="1:16" x14ac:dyDescent="0.3">
      <c r="A78" s="2">
        <v>66</v>
      </c>
      <c r="B78" s="2" t="s">
        <v>49</v>
      </c>
      <c r="C78" s="2" t="s">
        <v>21</v>
      </c>
      <c r="D78" s="2" t="s">
        <v>23</v>
      </c>
      <c r="E78" s="2" t="s">
        <v>24</v>
      </c>
      <c r="F78" s="2" t="s">
        <v>164</v>
      </c>
      <c r="G78" s="2" t="s">
        <v>12</v>
      </c>
      <c r="H78" s="65">
        <v>54802000</v>
      </c>
      <c r="I78" s="2" t="s">
        <v>170</v>
      </c>
      <c r="J78" s="3">
        <v>46035</v>
      </c>
      <c r="K78" s="2" t="s">
        <v>80</v>
      </c>
      <c r="L78" s="3">
        <v>46038</v>
      </c>
      <c r="M78" s="2" t="s">
        <v>59</v>
      </c>
      <c r="N78" s="2" t="s">
        <v>16</v>
      </c>
      <c r="O78" s="2">
        <f t="shared" si="8"/>
        <v>4</v>
      </c>
      <c r="P78" s="70"/>
    </row>
    <row r="79" spans="1:16" x14ac:dyDescent="0.3">
      <c r="A79" s="2">
        <v>67</v>
      </c>
      <c r="B79" s="2" t="s">
        <v>49</v>
      </c>
      <c r="C79" s="2" t="s">
        <v>20</v>
      </c>
      <c r="D79" s="2" t="s">
        <v>23</v>
      </c>
      <c r="E79" s="2" t="s">
        <v>24</v>
      </c>
      <c r="F79" s="2" t="s">
        <v>126</v>
      </c>
      <c r="G79" s="2" t="s">
        <v>14</v>
      </c>
      <c r="H79" s="65">
        <v>7050000</v>
      </c>
      <c r="I79" s="2" t="s">
        <v>172</v>
      </c>
      <c r="J79" s="3">
        <v>46035</v>
      </c>
      <c r="K79" s="2" t="s">
        <v>80</v>
      </c>
      <c r="L79" s="3">
        <v>46035</v>
      </c>
      <c r="M79" s="2" t="s">
        <v>80</v>
      </c>
      <c r="N79" s="2" t="s">
        <v>16</v>
      </c>
      <c r="O79" s="2">
        <f t="shared" si="7"/>
        <v>1</v>
      </c>
      <c r="P79" s="70"/>
    </row>
    <row r="80" spans="1:16" x14ac:dyDescent="0.3">
      <c r="A80" s="2">
        <v>68</v>
      </c>
      <c r="B80" s="2" t="s">
        <v>49</v>
      </c>
      <c r="C80" s="2" t="s">
        <v>20</v>
      </c>
      <c r="D80" s="2" t="s">
        <v>23</v>
      </c>
      <c r="E80" s="2" t="s">
        <v>60</v>
      </c>
      <c r="F80" s="2" t="s">
        <v>159</v>
      </c>
      <c r="G80" s="2" t="s">
        <v>15</v>
      </c>
      <c r="H80" s="65">
        <v>9405000</v>
      </c>
      <c r="I80" s="2" t="s">
        <v>104</v>
      </c>
      <c r="J80" s="3">
        <v>46035</v>
      </c>
      <c r="K80" s="2" t="s">
        <v>80</v>
      </c>
      <c r="L80" s="3">
        <v>46037</v>
      </c>
      <c r="M80" s="2" t="s">
        <v>107</v>
      </c>
      <c r="N80" s="2" t="s">
        <v>16</v>
      </c>
      <c r="O80" s="2">
        <f t="shared" ref="O80:O84" si="9">L80-J80+1</f>
        <v>3</v>
      </c>
      <c r="P80" s="70"/>
    </row>
    <row r="81" spans="1:16" x14ac:dyDescent="0.3">
      <c r="A81" s="2">
        <v>69</v>
      </c>
      <c r="B81" s="2" t="s">
        <v>49</v>
      </c>
      <c r="C81" s="2" t="s">
        <v>20</v>
      </c>
      <c r="D81" s="2" t="s">
        <v>23</v>
      </c>
      <c r="E81" s="2" t="s">
        <v>142</v>
      </c>
      <c r="F81" s="2" t="s">
        <v>163</v>
      </c>
      <c r="G81" s="2" t="s">
        <v>15</v>
      </c>
      <c r="H81" s="65">
        <v>26280800</v>
      </c>
      <c r="I81" s="2" t="s">
        <v>174</v>
      </c>
      <c r="J81" s="3">
        <v>46035</v>
      </c>
      <c r="K81" s="2" t="s">
        <v>80</v>
      </c>
      <c r="L81" s="3">
        <v>46041</v>
      </c>
      <c r="M81" s="2" t="s">
        <v>65</v>
      </c>
      <c r="N81" s="2" t="s">
        <v>16</v>
      </c>
      <c r="O81" s="2">
        <f t="shared" si="9"/>
        <v>7</v>
      </c>
      <c r="P81" s="70"/>
    </row>
    <row r="82" spans="1:16" x14ac:dyDescent="0.3">
      <c r="A82" s="2">
        <v>70</v>
      </c>
      <c r="B82" s="2" t="s">
        <v>49</v>
      </c>
      <c r="C82" s="2" t="s">
        <v>21</v>
      </c>
      <c r="D82" s="2" t="s">
        <v>23</v>
      </c>
      <c r="E82" s="2" t="s">
        <v>60</v>
      </c>
      <c r="F82" s="2" t="s">
        <v>128</v>
      </c>
      <c r="G82" s="2" t="s">
        <v>15</v>
      </c>
      <c r="H82" s="65">
        <v>2750000</v>
      </c>
      <c r="I82" s="2" t="s">
        <v>175</v>
      </c>
      <c r="J82" s="3">
        <v>46035</v>
      </c>
      <c r="K82" s="2" t="s">
        <v>80</v>
      </c>
      <c r="L82" s="3">
        <v>46038</v>
      </c>
      <c r="M82" s="2" t="s">
        <v>59</v>
      </c>
      <c r="N82" s="2" t="s">
        <v>16</v>
      </c>
      <c r="O82" s="2">
        <f t="shared" si="9"/>
        <v>4</v>
      </c>
      <c r="P82" s="70"/>
    </row>
    <row r="83" spans="1:16" x14ac:dyDescent="0.3">
      <c r="A83" s="2">
        <v>71</v>
      </c>
      <c r="B83" s="2" t="s">
        <v>49</v>
      </c>
      <c r="C83" s="2" t="s">
        <v>20</v>
      </c>
      <c r="D83" s="2" t="s">
        <v>23</v>
      </c>
      <c r="E83" s="2" t="s">
        <v>60</v>
      </c>
      <c r="F83" s="2" t="s">
        <v>165</v>
      </c>
      <c r="G83" s="2" t="s">
        <v>15</v>
      </c>
      <c r="H83" s="65">
        <v>3025000</v>
      </c>
      <c r="I83" s="2" t="s">
        <v>103</v>
      </c>
      <c r="J83" s="3">
        <v>46035</v>
      </c>
      <c r="K83" s="2" t="s">
        <v>80</v>
      </c>
      <c r="L83" s="3">
        <v>46038</v>
      </c>
      <c r="M83" s="2" t="s">
        <v>59</v>
      </c>
      <c r="N83" s="2" t="s">
        <v>16</v>
      </c>
      <c r="O83" s="2">
        <f t="shared" si="9"/>
        <v>4</v>
      </c>
      <c r="P83" s="70"/>
    </row>
    <row r="84" spans="1:16" x14ac:dyDescent="0.3">
      <c r="A84" s="2">
        <v>72</v>
      </c>
      <c r="B84" s="2" t="s">
        <v>49</v>
      </c>
      <c r="C84" s="2" t="s">
        <v>9</v>
      </c>
      <c r="D84" s="2" t="s">
        <v>23</v>
      </c>
      <c r="E84" s="2" t="s">
        <v>60</v>
      </c>
      <c r="F84" s="2" t="s">
        <v>151</v>
      </c>
      <c r="G84" s="2" t="s">
        <v>15</v>
      </c>
      <c r="H84" s="65">
        <v>15620000</v>
      </c>
      <c r="I84" s="2" t="s">
        <v>176</v>
      </c>
      <c r="J84" s="3">
        <v>46035</v>
      </c>
      <c r="K84" s="2" t="s">
        <v>80</v>
      </c>
      <c r="L84" s="3">
        <v>46038</v>
      </c>
      <c r="M84" s="2" t="s">
        <v>59</v>
      </c>
      <c r="N84" s="2" t="s">
        <v>16</v>
      </c>
      <c r="O84" s="2">
        <f t="shared" si="9"/>
        <v>4</v>
      </c>
      <c r="P84" s="70"/>
    </row>
    <row r="85" spans="1:16" x14ac:dyDescent="0.3">
      <c r="A85" s="2">
        <v>73</v>
      </c>
      <c r="B85" s="2" t="s">
        <v>49</v>
      </c>
      <c r="C85" s="2" t="s">
        <v>9</v>
      </c>
      <c r="D85" s="2" t="s">
        <v>23</v>
      </c>
      <c r="E85" s="2" t="s">
        <v>24</v>
      </c>
      <c r="F85" s="2" t="s">
        <v>189</v>
      </c>
      <c r="G85" s="2" t="s">
        <v>12</v>
      </c>
      <c r="H85" s="65">
        <v>43680000</v>
      </c>
      <c r="I85" s="2" t="s">
        <v>177</v>
      </c>
      <c r="J85" s="3">
        <v>46036</v>
      </c>
      <c r="K85" s="2" t="s">
        <v>90</v>
      </c>
      <c r="L85" s="3">
        <v>46038</v>
      </c>
      <c r="M85" s="2" t="s">
        <v>59</v>
      </c>
      <c r="N85" s="2" t="s">
        <v>16</v>
      </c>
      <c r="O85" s="2">
        <f t="shared" ref="O85:O101" si="10">L85-J85+1</f>
        <v>3</v>
      </c>
      <c r="P85" s="70"/>
    </row>
    <row r="86" spans="1:16" x14ac:dyDescent="0.3">
      <c r="A86" s="2">
        <v>74</v>
      </c>
      <c r="B86" s="2" t="s">
        <v>49</v>
      </c>
      <c r="C86" s="2" t="s">
        <v>10</v>
      </c>
      <c r="D86" s="2" t="s">
        <v>23</v>
      </c>
      <c r="E86" s="2" t="s">
        <v>70</v>
      </c>
      <c r="F86" s="2" t="s">
        <v>178</v>
      </c>
      <c r="G86" s="2" t="s">
        <v>12</v>
      </c>
      <c r="H86" s="65">
        <v>18358000</v>
      </c>
      <c r="I86" s="2" t="s">
        <v>182</v>
      </c>
      <c r="J86" s="3">
        <v>46036</v>
      </c>
      <c r="K86" s="2" t="s">
        <v>90</v>
      </c>
      <c r="L86" s="3">
        <v>46038</v>
      </c>
      <c r="M86" s="2" t="s">
        <v>59</v>
      </c>
      <c r="N86" s="2" t="s">
        <v>16</v>
      </c>
      <c r="O86" s="2">
        <f t="shared" si="10"/>
        <v>3</v>
      </c>
      <c r="P86" s="70"/>
    </row>
    <row r="87" spans="1:16" x14ac:dyDescent="0.3">
      <c r="A87" s="2">
        <v>75</v>
      </c>
      <c r="B87" s="2" t="s">
        <v>49</v>
      </c>
      <c r="C87" s="2" t="s">
        <v>20</v>
      </c>
      <c r="D87" s="2" t="s">
        <v>23</v>
      </c>
      <c r="E87" s="2" t="s">
        <v>24</v>
      </c>
      <c r="F87" s="2" t="s">
        <v>114</v>
      </c>
      <c r="G87" s="2" t="s">
        <v>12</v>
      </c>
      <c r="H87" s="65">
        <v>13056450</v>
      </c>
      <c r="I87" s="2" t="s">
        <v>183</v>
      </c>
      <c r="J87" s="3">
        <v>46036</v>
      </c>
      <c r="K87" s="2" t="s">
        <v>90</v>
      </c>
      <c r="L87" s="3">
        <v>46036</v>
      </c>
      <c r="M87" s="2" t="s">
        <v>90</v>
      </c>
      <c r="N87" s="2" t="s">
        <v>16</v>
      </c>
      <c r="O87" s="2">
        <f t="shared" si="10"/>
        <v>1</v>
      </c>
      <c r="P87" s="70"/>
    </row>
    <row r="88" spans="1:16" x14ac:dyDescent="0.3">
      <c r="A88" s="2">
        <v>76</v>
      </c>
      <c r="B88" s="2" t="s">
        <v>49</v>
      </c>
      <c r="C88" s="2" t="s">
        <v>10</v>
      </c>
      <c r="D88" s="2" t="s">
        <v>23</v>
      </c>
      <c r="E88" s="2" t="s">
        <v>24</v>
      </c>
      <c r="F88" s="2" t="s">
        <v>179</v>
      </c>
      <c r="G88" s="2" t="s">
        <v>12</v>
      </c>
      <c r="H88" s="65">
        <v>29700000</v>
      </c>
      <c r="I88" s="2" t="s">
        <v>168</v>
      </c>
      <c r="J88" s="3">
        <v>46036</v>
      </c>
      <c r="K88" s="2" t="s">
        <v>90</v>
      </c>
      <c r="L88" s="3">
        <v>46038</v>
      </c>
      <c r="M88" s="2" t="s">
        <v>59</v>
      </c>
      <c r="N88" s="2" t="s">
        <v>16</v>
      </c>
      <c r="O88" s="2">
        <f t="shared" si="10"/>
        <v>3</v>
      </c>
      <c r="P88" s="70"/>
    </row>
    <row r="89" spans="1:16" x14ac:dyDescent="0.3">
      <c r="A89" s="2">
        <v>77</v>
      </c>
      <c r="B89" s="2" t="s">
        <v>49</v>
      </c>
      <c r="C89" s="2" t="s">
        <v>21</v>
      </c>
      <c r="D89" s="2" t="s">
        <v>23</v>
      </c>
      <c r="E89" s="2" t="s">
        <v>70</v>
      </c>
      <c r="F89" s="2" t="s">
        <v>190</v>
      </c>
      <c r="G89" s="2" t="s">
        <v>12</v>
      </c>
      <c r="H89" s="65">
        <v>17710000</v>
      </c>
      <c r="I89" s="2" t="s">
        <v>132</v>
      </c>
      <c r="J89" s="3">
        <v>46036</v>
      </c>
      <c r="K89" s="2" t="s">
        <v>90</v>
      </c>
      <c r="L89" s="3">
        <v>46036</v>
      </c>
      <c r="M89" s="2" t="s">
        <v>90</v>
      </c>
      <c r="N89" s="2" t="s">
        <v>16</v>
      </c>
      <c r="O89" s="2">
        <f t="shared" si="10"/>
        <v>1</v>
      </c>
      <c r="P89" s="70"/>
    </row>
    <row r="90" spans="1:16" x14ac:dyDescent="0.3">
      <c r="A90" s="2">
        <v>78</v>
      </c>
      <c r="B90" s="2" t="s">
        <v>49</v>
      </c>
      <c r="C90" s="2" t="s">
        <v>9</v>
      </c>
      <c r="D90" s="2" t="s">
        <v>23</v>
      </c>
      <c r="E90" s="2" t="s">
        <v>70</v>
      </c>
      <c r="F90" s="2" t="s">
        <v>180</v>
      </c>
      <c r="G90" s="2" t="s">
        <v>12</v>
      </c>
      <c r="H90" s="65">
        <v>54884000</v>
      </c>
      <c r="I90" s="2" t="s">
        <v>184</v>
      </c>
      <c r="J90" s="3">
        <v>46036</v>
      </c>
      <c r="K90" s="2" t="s">
        <v>90</v>
      </c>
      <c r="L90" s="3">
        <v>46038</v>
      </c>
      <c r="M90" s="2" t="s">
        <v>59</v>
      </c>
      <c r="N90" s="2" t="s">
        <v>16</v>
      </c>
      <c r="O90" s="2">
        <f t="shared" si="10"/>
        <v>3</v>
      </c>
      <c r="P90" s="70"/>
    </row>
    <row r="91" spans="1:16" x14ac:dyDescent="0.3">
      <c r="A91" s="2">
        <v>79</v>
      </c>
      <c r="B91" s="2" t="s">
        <v>49</v>
      </c>
      <c r="C91" s="2" t="s">
        <v>20</v>
      </c>
      <c r="D91" s="2" t="s">
        <v>23</v>
      </c>
      <c r="E91" s="2" t="s">
        <v>24</v>
      </c>
      <c r="F91" s="2" t="s">
        <v>181</v>
      </c>
      <c r="G91" s="2" t="s">
        <v>12</v>
      </c>
      <c r="H91" s="65">
        <v>17734200</v>
      </c>
      <c r="I91" s="2" t="s">
        <v>168</v>
      </c>
      <c r="J91" s="3">
        <v>46036</v>
      </c>
      <c r="K91" s="2" t="s">
        <v>90</v>
      </c>
      <c r="L91" s="3">
        <v>46038</v>
      </c>
      <c r="M91" s="2" t="s">
        <v>59</v>
      </c>
      <c r="N91" s="2" t="s">
        <v>16</v>
      </c>
      <c r="O91" s="2">
        <f t="shared" si="10"/>
        <v>3</v>
      </c>
      <c r="P91" s="70"/>
    </row>
    <row r="92" spans="1:16" x14ac:dyDescent="0.3">
      <c r="A92" s="2">
        <v>80</v>
      </c>
      <c r="B92" s="2" t="s">
        <v>49</v>
      </c>
      <c r="C92" s="2" t="s">
        <v>20</v>
      </c>
      <c r="D92" s="2" t="s">
        <v>23</v>
      </c>
      <c r="E92" s="2" t="s">
        <v>60</v>
      </c>
      <c r="F92" s="2" t="s">
        <v>185</v>
      </c>
      <c r="G92" s="2" t="s">
        <v>12</v>
      </c>
      <c r="H92" s="65">
        <v>40407000</v>
      </c>
      <c r="I92" s="2" t="s">
        <v>186</v>
      </c>
      <c r="J92" s="3">
        <v>46036</v>
      </c>
      <c r="K92" s="2" t="s">
        <v>90</v>
      </c>
      <c r="L92" s="3">
        <v>46038</v>
      </c>
      <c r="M92" s="2" t="s">
        <v>59</v>
      </c>
      <c r="N92" s="2" t="s">
        <v>16</v>
      </c>
      <c r="O92" s="2">
        <f t="shared" si="10"/>
        <v>3</v>
      </c>
      <c r="P92" s="70"/>
    </row>
    <row r="93" spans="1:16" x14ac:dyDescent="0.3">
      <c r="A93" s="2">
        <v>81</v>
      </c>
      <c r="B93" s="2" t="s">
        <v>49</v>
      </c>
      <c r="C93" s="2" t="s">
        <v>9</v>
      </c>
      <c r="D93" s="2" t="s">
        <v>23</v>
      </c>
      <c r="E93" s="2" t="s">
        <v>60</v>
      </c>
      <c r="F93" s="2" t="s">
        <v>187</v>
      </c>
      <c r="G93" s="2" t="s">
        <v>12</v>
      </c>
      <c r="H93" s="65">
        <v>13772000</v>
      </c>
      <c r="I93" s="2" t="s">
        <v>135</v>
      </c>
      <c r="J93" s="3">
        <v>46036</v>
      </c>
      <c r="K93" s="2" t="s">
        <v>90</v>
      </c>
      <c r="L93" s="3">
        <v>46038</v>
      </c>
      <c r="M93" s="2" t="s">
        <v>59</v>
      </c>
      <c r="N93" s="2" t="s">
        <v>16</v>
      </c>
      <c r="O93" s="2">
        <f t="shared" si="10"/>
        <v>3</v>
      </c>
      <c r="P93" s="70"/>
    </row>
    <row r="94" spans="1:16" x14ac:dyDescent="0.3">
      <c r="A94" s="2">
        <v>82</v>
      </c>
      <c r="B94" s="2" t="s">
        <v>49</v>
      </c>
      <c r="C94" s="2" t="s">
        <v>20</v>
      </c>
      <c r="D94" s="2" t="s">
        <v>23</v>
      </c>
      <c r="E94" s="2" t="s">
        <v>24</v>
      </c>
      <c r="F94" s="2" t="s">
        <v>188</v>
      </c>
      <c r="G94" s="2" t="s">
        <v>12</v>
      </c>
      <c r="H94" s="65">
        <v>15950000</v>
      </c>
      <c r="I94" s="2" t="s">
        <v>135</v>
      </c>
      <c r="J94" s="3">
        <v>46036</v>
      </c>
      <c r="K94" s="2" t="s">
        <v>90</v>
      </c>
      <c r="L94" s="3">
        <v>46038</v>
      </c>
      <c r="M94" s="2" t="s">
        <v>59</v>
      </c>
      <c r="N94" s="2" t="s">
        <v>16</v>
      </c>
      <c r="O94" s="2">
        <f t="shared" si="10"/>
        <v>3</v>
      </c>
      <c r="P94" s="70"/>
    </row>
    <row r="95" spans="1:16" x14ac:dyDescent="0.3">
      <c r="A95" s="2">
        <v>83</v>
      </c>
      <c r="B95" s="2" t="s">
        <v>49</v>
      </c>
      <c r="C95" s="2" t="s">
        <v>21</v>
      </c>
      <c r="D95" s="2" t="s">
        <v>23</v>
      </c>
      <c r="E95" s="2" t="s">
        <v>70</v>
      </c>
      <c r="F95" s="2" t="s">
        <v>212</v>
      </c>
      <c r="G95" s="2" t="s">
        <v>13</v>
      </c>
      <c r="H95" s="65">
        <v>52371000</v>
      </c>
      <c r="I95" s="2" t="s">
        <v>213</v>
      </c>
      <c r="J95" s="3">
        <v>46036</v>
      </c>
      <c r="K95" s="2" t="s">
        <v>90</v>
      </c>
      <c r="L95" s="3">
        <v>46042</v>
      </c>
      <c r="M95" s="2" t="s">
        <v>80</v>
      </c>
      <c r="N95" s="2" t="s">
        <v>16</v>
      </c>
      <c r="O95" s="2">
        <f t="shared" si="10"/>
        <v>7</v>
      </c>
      <c r="P95" s="70"/>
    </row>
    <row r="96" spans="1:16" x14ac:dyDescent="0.3">
      <c r="A96" s="2">
        <v>84</v>
      </c>
      <c r="B96" s="2" t="s">
        <v>49</v>
      </c>
      <c r="C96" s="2" t="s">
        <v>9</v>
      </c>
      <c r="D96" s="2" t="s">
        <v>23</v>
      </c>
      <c r="E96" s="2" t="s">
        <v>24</v>
      </c>
      <c r="F96" s="2" t="s">
        <v>189</v>
      </c>
      <c r="G96" s="2" t="s">
        <v>15</v>
      </c>
      <c r="H96" s="65">
        <v>2903750</v>
      </c>
      <c r="I96" s="2" t="s">
        <v>216</v>
      </c>
      <c r="J96" s="3">
        <v>46036</v>
      </c>
      <c r="K96" s="2" t="s">
        <v>90</v>
      </c>
      <c r="L96" s="3">
        <v>46041</v>
      </c>
      <c r="M96" s="2" t="s">
        <v>65</v>
      </c>
      <c r="N96" s="2" t="s">
        <v>16</v>
      </c>
      <c r="O96" s="2">
        <f t="shared" si="10"/>
        <v>6</v>
      </c>
      <c r="P96" s="70"/>
    </row>
    <row r="97" spans="1:16" x14ac:dyDescent="0.3">
      <c r="A97" s="2">
        <v>85</v>
      </c>
      <c r="B97" s="2" t="s">
        <v>49</v>
      </c>
      <c r="C97" s="2" t="s">
        <v>10</v>
      </c>
      <c r="D97" s="2" t="s">
        <v>23</v>
      </c>
      <c r="E97" s="2" t="s">
        <v>24</v>
      </c>
      <c r="F97" s="2" t="s">
        <v>179</v>
      </c>
      <c r="G97" s="2" t="s">
        <v>15</v>
      </c>
      <c r="H97" s="65">
        <v>6688000</v>
      </c>
      <c r="I97" s="2" t="s">
        <v>217</v>
      </c>
      <c r="J97" s="3">
        <v>46036</v>
      </c>
      <c r="K97" s="2" t="s">
        <v>90</v>
      </c>
      <c r="L97" s="3">
        <v>46041</v>
      </c>
      <c r="M97" s="2" t="s">
        <v>65</v>
      </c>
      <c r="N97" s="2" t="s">
        <v>16</v>
      </c>
      <c r="O97" s="2">
        <f t="shared" si="10"/>
        <v>6</v>
      </c>
      <c r="P97" s="70"/>
    </row>
    <row r="98" spans="1:16" x14ac:dyDescent="0.3">
      <c r="A98" s="2">
        <v>86</v>
      </c>
      <c r="B98" s="2" t="s">
        <v>49</v>
      </c>
      <c r="C98" s="2" t="s">
        <v>20</v>
      </c>
      <c r="D98" s="2" t="s">
        <v>225</v>
      </c>
      <c r="E98" s="2" t="s">
        <v>60</v>
      </c>
      <c r="F98" s="2" t="s">
        <v>204</v>
      </c>
      <c r="G98" s="2" t="s">
        <v>15</v>
      </c>
      <c r="H98" s="65">
        <v>10459860</v>
      </c>
      <c r="I98" s="2" t="s">
        <v>218</v>
      </c>
      <c r="J98" s="3">
        <v>46036</v>
      </c>
      <c r="K98" s="2" t="s">
        <v>90</v>
      </c>
      <c r="L98" s="3">
        <v>46041</v>
      </c>
      <c r="M98" s="2" t="s">
        <v>65</v>
      </c>
      <c r="N98" s="2" t="s">
        <v>16</v>
      </c>
      <c r="O98" s="2">
        <f t="shared" si="10"/>
        <v>6</v>
      </c>
      <c r="P98" s="70"/>
    </row>
    <row r="99" spans="1:16" x14ac:dyDescent="0.3">
      <c r="A99" s="2">
        <v>87</v>
      </c>
      <c r="B99" s="2" t="s">
        <v>49</v>
      </c>
      <c r="C99" s="2" t="s">
        <v>20</v>
      </c>
      <c r="D99" s="2" t="s">
        <v>23</v>
      </c>
      <c r="E99" s="2" t="s">
        <v>24</v>
      </c>
      <c r="F99" s="2" t="s">
        <v>188</v>
      </c>
      <c r="G99" s="2" t="s">
        <v>15</v>
      </c>
      <c r="H99" s="65">
        <v>2453000</v>
      </c>
      <c r="I99" s="2" t="s">
        <v>219</v>
      </c>
      <c r="J99" s="3">
        <v>46036</v>
      </c>
      <c r="K99" s="2" t="s">
        <v>90</v>
      </c>
      <c r="L99" s="3">
        <v>46038</v>
      </c>
      <c r="M99" s="2" t="s">
        <v>59</v>
      </c>
      <c r="N99" s="2" t="s">
        <v>16</v>
      </c>
      <c r="O99" s="2">
        <f t="shared" si="10"/>
        <v>3</v>
      </c>
      <c r="P99" s="70"/>
    </row>
    <row r="100" spans="1:16" x14ac:dyDescent="0.3">
      <c r="A100" s="2">
        <v>88</v>
      </c>
      <c r="B100" s="2" t="s">
        <v>49</v>
      </c>
      <c r="C100" s="2" t="s">
        <v>10</v>
      </c>
      <c r="D100" s="2" t="s">
        <v>23</v>
      </c>
      <c r="E100" s="2" t="s">
        <v>24</v>
      </c>
      <c r="F100" s="2" t="s">
        <v>113</v>
      </c>
      <c r="G100" s="2" t="s">
        <v>15</v>
      </c>
      <c r="H100" s="65">
        <v>4906000</v>
      </c>
      <c r="I100" s="2" t="s">
        <v>221</v>
      </c>
      <c r="J100" s="3">
        <v>46036</v>
      </c>
      <c r="K100" s="2" t="s">
        <v>90</v>
      </c>
      <c r="L100" s="3">
        <v>46041</v>
      </c>
      <c r="M100" s="2" t="s">
        <v>65</v>
      </c>
      <c r="N100" s="2" t="s">
        <v>16</v>
      </c>
      <c r="O100" s="2">
        <f t="shared" si="10"/>
        <v>6</v>
      </c>
      <c r="P100" s="70"/>
    </row>
    <row r="101" spans="1:16" x14ac:dyDescent="0.3">
      <c r="A101" s="2">
        <v>89</v>
      </c>
      <c r="B101" s="2" t="s">
        <v>49</v>
      </c>
      <c r="C101" s="2" t="s">
        <v>10</v>
      </c>
      <c r="D101" s="2" t="s">
        <v>23</v>
      </c>
      <c r="E101" s="2" t="s">
        <v>60</v>
      </c>
      <c r="F101" s="2" t="s">
        <v>192</v>
      </c>
      <c r="G101" s="2" t="s">
        <v>12</v>
      </c>
      <c r="H101" s="65">
        <v>17169900</v>
      </c>
      <c r="I101" s="2" t="s">
        <v>96</v>
      </c>
      <c r="J101" s="3">
        <v>46037</v>
      </c>
      <c r="K101" s="2" t="s">
        <v>107</v>
      </c>
      <c r="L101" s="3">
        <v>46042</v>
      </c>
      <c r="M101" s="2" t="s">
        <v>80</v>
      </c>
      <c r="N101" s="2" t="s">
        <v>16</v>
      </c>
      <c r="O101" s="2">
        <f t="shared" si="10"/>
        <v>6</v>
      </c>
      <c r="P101" s="70"/>
    </row>
    <row r="102" spans="1:16" x14ac:dyDescent="0.3">
      <c r="A102" s="2">
        <v>90</v>
      </c>
      <c r="B102" s="2" t="s">
        <v>49</v>
      </c>
      <c r="C102" s="2" t="s">
        <v>21</v>
      </c>
      <c r="D102" s="2" t="s">
        <v>23</v>
      </c>
      <c r="E102" s="2" t="s">
        <v>70</v>
      </c>
      <c r="F102" s="2" t="s">
        <v>193</v>
      </c>
      <c r="G102" s="2" t="s">
        <v>12</v>
      </c>
      <c r="H102" s="65">
        <v>53338000</v>
      </c>
      <c r="I102" s="2" t="s">
        <v>195</v>
      </c>
      <c r="J102" s="3">
        <v>46037</v>
      </c>
      <c r="K102" s="2" t="s">
        <v>107</v>
      </c>
      <c r="L102" s="3">
        <v>46038</v>
      </c>
      <c r="M102" s="2" t="s">
        <v>59</v>
      </c>
      <c r="N102" s="2" t="s">
        <v>16</v>
      </c>
      <c r="O102" s="2">
        <f t="shared" ref="O102:O109" si="11">L102-J102+1</f>
        <v>2</v>
      </c>
      <c r="P102" s="70"/>
    </row>
    <row r="103" spans="1:16" x14ac:dyDescent="0.3">
      <c r="A103" s="2">
        <v>91</v>
      </c>
      <c r="B103" s="2" t="s">
        <v>49</v>
      </c>
      <c r="C103" s="2" t="s">
        <v>20</v>
      </c>
      <c r="D103" s="2" t="s">
        <v>23</v>
      </c>
      <c r="E103" s="2" t="s">
        <v>24</v>
      </c>
      <c r="F103" s="2" t="s">
        <v>194</v>
      </c>
      <c r="G103" s="2" t="s">
        <v>12</v>
      </c>
      <c r="H103" s="65">
        <v>13757000</v>
      </c>
      <c r="I103" s="2" t="s">
        <v>196</v>
      </c>
      <c r="J103" s="3">
        <v>46037</v>
      </c>
      <c r="K103" s="2" t="s">
        <v>107</v>
      </c>
      <c r="L103" s="3">
        <v>46038</v>
      </c>
      <c r="M103" s="2" t="s">
        <v>59</v>
      </c>
      <c r="N103" s="2" t="s">
        <v>16</v>
      </c>
      <c r="O103" s="2">
        <f t="shared" si="11"/>
        <v>2</v>
      </c>
      <c r="P103" s="70"/>
    </row>
    <row r="104" spans="1:16" x14ac:dyDescent="0.3">
      <c r="A104" s="2">
        <v>92</v>
      </c>
      <c r="B104" s="2" t="s">
        <v>49</v>
      </c>
      <c r="C104" s="2" t="s">
        <v>10</v>
      </c>
      <c r="D104" s="2" t="s">
        <v>23</v>
      </c>
      <c r="E104" s="2" t="s">
        <v>24</v>
      </c>
      <c r="F104" s="2" t="s">
        <v>197</v>
      </c>
      <c r="G104" s="2" t="s">
        <v>12</v>
      </c>
      <c r="H104" s="65">
        <v>17470000</v>
      </c>
      <c r="I104" s="2" t="s">
        <v>168</v>
      </c>
      <c r="J104" s="3">
        <v>46037</v>
      </c>
      <c r="K104" s="2" t="s">
        <v>107</v>
      </c>
      <c r="L104" s="3">
        <v>46042</v>
      </c>
      <c r="M104" s="2" t="s">
        <v>80</v>
      </c>
      <c r="N104" s="2" t="s">
        <v>16</v>
      </c>
      <c r="O104" s="2">
        <f t="shared" si="11"/>
        <v>6</v>
      </c>
      <c r="P104" s="70"/>
    </row>
    <row r="105" spans="1:16" x14ac:dyDescent="0.3">
      <c r="A105" s="2">
        <v>93</v>
      </c>
      <c r="B105" s="2" t="s">
        <v>49</v>
      </c>
      <c r="C105" s="2" t="s">
        <v>20</v>
      </c>
      <c r="D105" s="2" t="s">
        <v>23</v>
      </c>
      <c r="E105" s="2" t="s">
        <v>24</v>
      </c>
      <c r="F105" s="2" t="s">
        <v>198</v>
      </c>
      <c r="G105" s="2" t="s">
        <v>12</v>
      </c>
      <c r="H105" s="65">
        <v>11867000</v>
      </c>
      <c r="I105" s="2" t="s">
        <v>205</v>
      </c>
      <c r="J105" s="3">
        <v>46037</v>
      </c>
      <c r="K105" s="2" t="s">
        <v>107</v>
      </c>
      <c r="L105" s="3">
        <v>46038</v>
      </c>
      <c r="M105" s="2" t="s">
        <v>59</v>
      </c>
      <c r="N105" s="2" t="s">
        <v>16</v>
      </c>
      <c r="O105" s="2">
        <f t="shared" si="11"/>
        <v>2</v>
      </c>
      <c r="P105" s="70"/>
    </row>
    <row r="106" spans="1:16" x14ac:dyDescent="0.3">
      <c r="A106" s="2">
        <v>94</v>
      </c>
      <c r="B106" s="2" t="s">
        <v>49</v>
      </c>
      <c r="C106" s="2" t="s">
        <v>21</v>
      </c>
      <c r="D106" s="2" t="s">
        <v>23</v>
      </c>
      <c r="E106" s="2" t="s">
        <v>70</v>
      </c>
      <c r="F106" s="2" t="s">
        <v>199</v>
      </c>
      <c r="G106" s="2" t="s">
        <v>12</v>
      </c>
      <c r="H106" s="65">
        <v>45384000</v>
      </c>
      <c r="I106" s="2" t="s">
        <v>206</v>
      </c>
      <c r="J106" s="3">
        <v>46037</v>
      </c>
      <c r="K106" s="2" t="s">
        <v>107</v>
      </c>
      <c r="L106" s="3">
        <v>46038</v>
      </c>
      <c r="M106" s="2" t="s">
        <v>59</v>
      </c>
      <c r="N106" s="2" t="s">
        <v>16</v>
      </c>
      <c r="O106" s="2">
        <f t="shared" si="11"/>
        <v>2</v>
      </c>
      <c r="P106" s="70"/>
    </row>
    <row r="107" spans="1:16" x14ac:dyDescent="0.3">
      <c r="A107" s="2">
        <v>95</v>
      </c>
      <c r="B107" s="2" t="s">
        <v>49</v>
      </c>
      <c r="C107" s="2" t="s">
        <v>10</v>
      </c>
      <c r="D107" s="2" t="s">
        <v>23</v>
      </c>
      <c r="E107" s="2" t="s">
        <v>24</v>
      </c>
      <c r="F107" s="2" t="s">
        <v>227</v>
      </c>
      <c r="G107" s="2" t="s">
        <v>13</v>
      </c>
      <c r="H107" s="65">
        <v>58713000</v>
      </c>
      <c r="I107" s="2" t="s">
        <v>214</v>
      </c>
      <c r="J107" s="3">
        <v>46037</v>
      </c>
      <c r="K107" s="2" t="s">
        <v>191</v>
      </c>
      <c r="L107" s="3">
        <v>46042</v>
      </c>
      <c r="M107" s="2" t="s">
        <v>80</v>
      </c>
      <c r="N107" s="2" t="s">
        <v>16</v>
      </c>
      <c r="O107" s="2">
        <f t="shared" si="11"/>
        <v>6</v>
      </c>
      <c r="P107" s="70"/>
    </row>
    <row r="108" spans="1:16" x14ac:dyDescent="0.3">
      <c r="A108" s="2">
        <v>96</v>
      </c>
      <c r="B108" s="2" t="s">
        <v>49</v>
      </c>
      <c r="C108" s="2" t="s">
        <v>20</v>
      </c>
      <c r="D108" s="2" t="s">
        <v>23</v>
      </c>
      <c r="E108" s="2" t="s">
        <v>24</v>
      </c>
      <c r="F108" s="2" t="s">
        <v>181</v>
      </c>
      <c r="G108" s="2" t="s">
        <v>15</v>
      </c>
      <c r="H108" s="65">
        <v>6270000</v>
      </c>
      <c r="I108" s="2" t="s">
        <v>219</v>
      </c>
      <c r="J108" s="3">
        <v>46037</v>
      </c>
      <c r="K108" s="2" t="s">
        <v>107</v>
      </c>
      <c r="L108" s="3">
        <v>46041</v>
      </c>
      <c r="M108" s="2" t="s">
        <v>65</v>
      </c>
      <c r="N108" s="2" t="s">
        <v>16</v>
      </c>
      <c r="O108" s="2">
        <f t="shared" si="11"/>
        <v>5</v>
      </c>
      <c r="P108" s="70"/>
    </row>
    <row r="109" spans="1:16" x14ac:dyDescent="0.3">
      <c r="A109" s="2">
        <v>97</v>
      </c>
      <c r="B109" s="2" t="s">
        <v>49</v>
      </c>
      <c r="C109" s="2" t="s">
        <v>20</v>
      </c>
      <c r="D109" s="2" t="s">
        <v>23</v>
      </c>
      <c r="E109" s="2" t="s">
        <v>24</v>
      </c>
      <c r="F109" s="2" t="s">
        <v>152</v>
      </c>
      <c r="G109" s="2" t="s">
        <v>15</v>
      </c>
      <c r="H109" s="65">
        <v>29712000</v>
      </c>
      <c r="I109" s="2" t="s">
        <v>222</v>
      </c>
      <c r="J109" s="3">
        <v>46037</v>
      </c>
      <c r="K109" s="2" t="s">
        <v>107</v>
      </c>
      <c r="L109" s="3">
        <v>46041</v>
      </c>
      <c r="M109" s="2" t="s">
        <v>65</v>
      </c>
      <c r="N109" s="2" t="s">
        <v>16</v>
      </c>
      <c r="O109" s="2">
        <f t="shared" si="11"/>
        <v>5</v>
      </c>
      <c r="P109" s="70"/>
    </row>
    <row r="110" spans="1:16" x14ac:dyDescent="0.3">
      <c r="A110" s="2">
        <v>98</v>
      </c>
      <c r="B110" s="2" t="s">
        <v>49</v>
      </c>
      <c r="C110" s="2" t="s">
        <v>20</v>
      </c>
      <c r="D110" s="2" t="s">
        <v>23</v>
      </c>
      <c r="E110" s="2" t="s">
        <v>60</v>
      </c>
      <c r="F110" s="2" t="s">
        <v>185</v>
      </c>
      <c r="G110" s="2" t="s">
        <v>12</v>
      </c>
      <c r="H110" s="65">
        <v>40407000</v>
      </c>
      <c r="I110" s="2" t="s">
        <v>186</v>
      </c>
      <c r="J110" s="3">
        <v>46038</v>
      </c>
      <c r="K110" s="2" t="s">
        <v>59</v>
      </c>
      <c r="L110" s="3">
        <v>46038</v>
      </c>
      <c r="M110" s="2" t="s">
        <v>59</v>
      </c>
      <c r="N110" s="2" t="s">
        <v>16</v>
      </c>
      <c r="O110" s="2">
        <f t="shared" ref="O110:O117" si="12">L110-J110+1</f>
        <v>1</v>
      </c>
      <c r="P110" s="70"/>
    </row>
    <row r="111" spans="1:16" x14ac:dyDescent="0.3">
      <c r="A111" s="2">
        <v>99</v>
      </c>
      <c r="B111" s="2" t="s">
        <v>49</v>
      </c>
      <c r="C111" s="2" t="s">
        <v>20</v>
      </c>
      <c r="D111" s="2" t="s">
        <v>23</v>
      </c>
      <c r="E111" s="2" t="s">
        <v>60</v>
      </c>
      <c r="F111" s="2" t="s">
        <v>200</v>
      </c>
      <c r="G111" s="2" t="s">
        <v>12</v>
      </c>
      <c r="H111" s="65">
        <v>15901000</v>
      </c>
      <c r="I111" s="2" t="s">
        <v>207</v>
      </c>
      <c r="J111" s="3">
        <v>46038</v>
      </c>
      <c r="K111" s="2" t="s">
        <v>59</v>
      </c>
      <c r="L111" s="3">
        <v>46041</v>
      </c>
      <c r="M111" s="2" t="s">
        <v>65</v>
      </c>
      <c r="N111" s="2" t="s">
        <v>16</v>
      </c>
      <c r="O111" s="2">
        <f t="shared" si="12"/>
        <v>4</v>
      </c>
      <c r="P111" s="70"/>
    </row>
    <row r="112" spans="1:16" x14ac:dyDescent="0.3">
      <c r="A112" s="2">
        <v>100</v>
      </c>
      <c r="B112" s="2" t="s">
        <v>49</v>
      </c>
      <c r="C112" s="2" t="s">
        <v>21</v>
      </c>
      <c r="D112" s="2" t="s">
        <v>23</v>
      </c>
      <c r="E112" s="2" t="s">
        <v>24</v>
      </c>
      <c r="F112" s="2" t="s">
        <v>201</v>
      </c>
      <c r="G112" s="2" t="s">
        <v>12</v>
      </c>
      <c r="H112" s="65">
        <v>14982000</v>
      </c>
      <c r="I112" s="2" t="s">
        <v>96</v>
      </c>
      <c r="J112" s="3">
        <v>46038</v>
      </c>
      <c r="K112" s="2" t="s">
        <v>59</v>
      </c>
      <c r="L112" s="3">
        <v>46041</v>
      </c>
      <c r="M112" s="2" t="s">
        <v>65</v>
      </c>
      <c r="N112" s="2" t="s">
        <v>16</v>
      </c>
      <c r="O112" s="2">
        <f t="shared" si="12"/>
        <v>4</v>
      </c>
      <c r="P112" s="70"/>
    </row>
    <row r="113" spans="1:16" x14ac:dyDescent="0.3">
      <c r="A113" s="2">
        <v>101</v>
      </c>
      <c r="B113" s="2" t="s">
        <v>49</v>
      </c>
      <c r="C113" s="2" t="s">
        <v>10</v>
      </c>
      <c r="D113" s="2" t="s">
        <v>23</v>
      </c>
      <c r="E113" s="2" t="s">
        <v>74</v>
      </c>
      <c r="F113" s="2" t="s">
        <v>202</v>
      </c>
      <c r="G113" s="2" t="s">
        <v>12</v>
      </c>
      <c r="H113" s="65">
        <v>6616600</v>
      </c>
      <c r="I113" s="2" t="s">
        <v>208</v>
      </c>
      <c r="J113" s="3">
        <v>46038</v>
      </c>
      <c r="K113" s="2" t="s">
        <v>59</v>
      </c>
      <c r="L113" s="3">
        <v>46042</v>
      </c>
      <c r="M113" s="2" t="s">
        <v>80</v>
      </c>
      <c r="N113" s="2" t="s">
        <v>16</v>
      </c>
      <c r="O113" s="2">
        <f t="shared" si="12"/>
        <v>5</v>
      </c>
      <c r="P113" s="70"/>
    </row>
    <row r="114" spans="1:16" x14ac:dyDescent="0.3">
      <c r="A114" s="2">
        <v>102</v>
      </c>
      <c r="B114" s="2" t="s">
        <v>49</v>
      </c>
      <c r="C114" s="2" t="s">
        <v>21</v>
      </c>
      <c r="D114" s="2" t="s">
        <v>23</v>
      </c>
      <c r="E114" s="2" t="s">
        <v>24</v>
      </c>
      <c r="F114" s="2" t="s">
        <v>203</v>
      </c>
      <c r="G114" s="2" t="s">
        <v>12</v>
      </c>
      <c r="H114" s="65">
        <v>49800000</v>
      </c>
      <c r="I114" s="2" t="s">
        <v>209</v>
      </c>
      <c r="J114" s="3">
        <v>46038</v>
      </c>
      <c r="K114" s="2" t="s">
        <v>59</v>
      </c>
      <c r="L114" s="3">
        <v>46041</v>
      </c>
      <c r="M114" s="2" t="s">
        <v>65</v>
      </c>
      <c r="N114" s="2" t="s">
        <v>16</v>
      </c>
      <c r="O114" s="2">
        <f t="shared" si="12"/>
        <v>4</v>
      </c>
      <c r="P114" s="70"/>
    </row>
    <row r="115" spans="1:16" x14ac:dyDescent="0.3">
      <c r="A115" s="2">
        <v>103</v>
      </c>
      <c r="B115" s="2" t="s">
        <v>49</v>
      </c>
      <c r="C115" s="2" t="s">
        <v>10</v>
      </c>
      <c r="D115" s="2" t="s">
        <v>23</v>
      </c>
      <c r="E115" s="2" t="s">
        <v>70</v>
      </c>
      <c r="F115" s="2" t="s">
        <v>178</v>
      </c>
      <c r="G115" s="2" t="s">
        <v>13</v>
      </c>
      <c r="H115" s="65">
        <v>25373000</v>
      </c>
      <c r="I115" s="2" t="s">
        <v>215</v>
      </c>
      <c r="J115" s="3">
        <v>46038</v>
      </c>
      <c r="K115" s="2" t="s">
        <v>59</v>
      </c>
      <c r="L115" s="3">
        <v>46042</v>
      </c>
      <c r="M115" s="2" t="s">
        <v>80</v>
      </c>
      <c r="N115" s="2" t="s">
        <v>16</v>
      </c>
      <c r="O115" s="2">
        <f t="shared" si="12"/>
        <v>5</v>
      </c>
      <c r="P115" s="70"/>
    </row>
    <row r="116" spans="1:16" x14ac:dyDescent="0.3">
      <c r="A116" s="2">
        <v>104</v>
      </c>
      <c r="B116" s="2" t="s">
        <v>49</v>
      </c>
      <c r="C116" s="2" t="s">
        <v>20</v>
      </c>
      <c r="D116" s="2" t="s">
        <v>23</v>
      </c>
      <c r="E116" s="2" t="s">
        <v>24</v>
      </c>
      <c r="F116" s="2" t="s">
        <v>162</v>
      </c>
      <c r="G116" s="2" t="s">
        <v>15</v>
      </c>
      <c r="H116" s="65">
        <v>5940000</v>
      </c>
      <c r="I116" s="2" t="s">
        <v>122</v>
      </c>
      <c r="J116" s="3">
        <v>46038</v>
      </c>
      <c r="K116" s="2" t="s">
        <v>59</v>
      </c>
      <c r="L116" s="3">
        <v>46038</v>
      </c>
      <c r="M116" s="2" t="s">
        <v>59</v>
      </c>
      <c r="N116" s="2" t="s">
        <v>16</v>
      </c>
      <c r="O116" s="2">
        <f t="shared" si="12"/>
        <v>1</v>
      </c>
      <c r="P116" s="70"/>
    </row>
    <row r="117" spans="1:16" x14ac:dyDescent="0.3">
      <c r="A117" s="2">
        <v>105</v>
      </c>
      <c r="B117" s="2" t="s">
        <v>49</v>
      </c>
      <c r="C117" s="2" t="s">
        <v>21</v>
      </c>
      <c r="D117" s="2" t="s">
        <v>23</v>
      </c>
      <c r="E117" s="2" t="s">
        <v>70</v>
      </c>
      <c r="F117" s="2" t="s">
        <v>173</v>
      </c>
      <c r="G117" s="2" t="s">
        <v>15</v>
      </c>
      <c r="H117" s="65">
        <v>25850000</v>
      </c>
      <c r="I117" s="2" t="s">
        <v>223</v>
      </c>
      <c r="J117" s="3">
        <v>46038</v>
      </c>
      <c r="K117" s="2" t="s">
        <v>59</v>
      </c>
      <c r="L117" s="3">
        <v>46041</v>
      </c>
      <c r="M117" s="2" t="s">
        <v>65</v>
      </c>
      <c r="N117" s="2" t="s">
        <v>16</v>
      </c>
      <c r="O117" s="2">
        <f t="shared" si="12"/>
        <v>4</v>
      </c>
      <c r="P117" s="70"/>
    </row>
    <row r="118" spans="1:16" x14ac:dyDescent="0.3">
      <c r="A118" s="2">
        <v>106</v>
      </c>
      <c r="B118" s="2" t="s">
        <v>49</v>
      </c>
      <c r="C118" s="2" t="s">
        <v>20</v>
      </c>
      <c r="D118" s="2" t="s">
        <v>225</v>
      </c>
      <c r="E118" s="2" t="s">
        <v>60</v>
      </c>
      <c r="F118" s="2" t="s">
        <v>204</v>
      </c>
      <c r="G118" s="2" t="s">
        <v>12</v>
      </c>
      <c r="H118" s="65">
        <v>13750000</v>
      </c>
      <c r="I118" s="2" t="s">
        <v>210</v>
      </c>
      <c r="J118" s="3">
        <v>46041</v>
      </c>
      <c r="K118" s="2" t="s">
        <v>65</v>
      </c>
      <c r="L118" s="3">
        <v>46041</v>
      </c>
      <c r="M118" s="2" t="s">
        <v>65</v>
      </c>
      <c r="N118" s="2" t="s">
        <v>16</v>
      </c>
      <c r="O118" s="2">
        <f t="shared" ref="O118:O151" si="13">L118-J118+1</f>
        <v>1</v>
      </c>
      <c r="P118" s="70"/>
    </row>
    <row r="119" spans="1:16" x14ac:dyDescent="0.3">
      <c r="A119" s="2">
        <v>107</v>
      </c>
      <c r="B119" s="2" t="s">
        <v>49</v>
      </c>
      <c r="C119" s="2" t="s">
        <v>10</v>
      </c>
      <c r="D119" s="2" t="s">
        <v>23</v>
      </c>
      <c r="E119" s="2" t="s">
        <v>24</v>
      </c>
      <c r="F119" s="2" t="s">
        <v>226</v>
      </c>
      <c r="G119" s="2" t="s">
        <v>12</v>
      </c>
      <c r="H119" s="65">
        <v>15750000</v>
      </c>
      <c r="I119" s="2" t="s">
        <v>211</v>
      </c>
      <c r="J119" s="3">
        <v>46041</v>
      </c>
      <c r="K119" s="2" t="s">
        <v>65</v>
      </c>
      <c r="L119" s="3">
        <v>46042</v>
      </c>
      <c r="M119" s="2" t="s">
        <v>80</v>
      </c>
      <c r="N119" s="2" t="s">
        <v>16</v>
      </c>
      <c r="O119" s="2">
        <f t="shared" si="13"/>
        <v>2</v>
      </c>
      <c r="P119" s="70"/>
    </row>
    <row r="120" spans="1:16" x14ac:dyDescent="0.3">
      <c r="A120" s="2">
        <v>108</v>
      </c>
      <c r="B120" s="2" t="s">
        <v>49</v>
      </c>
      <c r="C120" s="2" t="s">
        <v>20</v>
      </c>
      <c r="D120" s="2" t="s">
        <v>23</v>
      </c>
      <c r="E120" s="2" t="s">
        <v>70</v>
      </c>
      <c r="F120" s="2" t="s">
        <v>220</v>
      </c>
      <c r="G120" s="2" t="s">
        <v>15</v>
      </c>
      <c r="H120" s="65">
        <v>41250000</v>
      </c>
      <c r="I120" s="2" t="s">
        <v>224</v>
      </c>
      <c r="J120" s="3">
        <v>46041</v>
      </c>
      <c r="K120" s="2" t="s">
        <v>65</v>
      </c>
      <c r="L120" s="3">
        <v>46044</v>
      </c>
      <c r="M120" s="2" t="s">
        <v>107</v>
      </c>
      <c r="N120" s="2" t="s">
        <v>16</v>
      </c>
      <c r="O120" s="2">
        <f t="shared" si="13"/>
        <v>4</v>
      </c>
      <c r="P120" s="70"/>
    </row>
    <row r="121" spans="1:16" x14ac:dyDescent="0.3">
      <c r="A121" s="2">
        <v>109</v>
      </c>
      <c r="B121" s="2" t="s">
        <v>49</v>
      </c>
      <c r="C121" s="2" t="s">
        <v>21</v>
      </c>
      <c r="D121" s="2" t="s">
        <v>23</v>
      </c>
      <c r="E121" s="2" t="s">
        <v>24</v>
      </c>
      <c r="F121" s="2" t="s">
        <v>127</v>
      </c>
      <c r="G121" s="2" t="s">
        <v>15</v>
      </c>
      <c r="H121" s="65">
        <v>5500000</v>
      </c>
      <c r="I121" s="2" t="s">
        <v>146</v>
      </c>
      <c r="J121" s="3">
        <v>46041</v>
      </c>
      <c r="K121" s="2" t="s">
        <v>65</v>
      </c>
      <c r="L121" s="3">
        <v>46041</v>
      </c>
      <c r="M121" s="2" t="s">
        <v>65</v>
      </c>
      <c r="N121" s="2" t="s">
        <v>16</v>
      </c>
      <c r="O121" s="2">
        <f>L121-J121+1</f>
        <v>1</v>
      </c>
      <c r="P121" s="70"/>
    </row>
    <row r="122" spans="1:16" x14ac:dyDescent="0.3">
      <c r="A122" s="2">
        <v>110</v>
      </c>
      <c r="B122" s="2" t="s">
        <v>49</v>
      </c>
      <c r="C122" s="2" t="s">
        <v>21</v>
      </c>
      <c r="D122" s="2" t="s">
        <v>225</v>
      </c>
      <c r="E122" s="2" t="s">
        <v>70</v>
      </c>
      <c r="F122" s="2" t="s">
        <v>228</v>
      </c>
      <c r="G122" s="2" t="s">
        <v>12</v>
      </c>
      <c r="H122" s="65">
        <v>54615000</v>
      </c>
      <c r="I122" s="2" t="s">
        <v>232</v>
      </c>
      <c r="J122" s="3">
        <v>46042</v>
      </c>
      <c r="K122" s="2" t="s">
        <v>80</v>
      </c>
      <c r="L122" s="3">
        <v>46043</v>
      </c>
      <c r="M122" s="2" t="s">
        <v>90</v>
      </c>
      <c r="N122" s="2" t="s">
        <v>16</v>
      </c>
      <c r="O122" s="2">
        <f t="shared" si="13"/>
        <v>2</v>
      </c>
      <c r="P122" s="70"/>
    </row>
    <row r="123" spans="1:16" x14ac:dyDescent="0.3">
      <c r="A123" s="2">
        <v>111</v>
      </c>
      <c r="B123" s="2" t="s">
        <v>49</v>
      </c>
      <c r="C123" s="2" t="s">
        <v>10</v>
      </c>
      <c r="D123" s="2" t="s">
        <v>23</v>
      </c>
      <c r="E123" s="2" t="s">
        <v>24</v>
      </c>
      <c r="F123" s="2" t="s">
        <v>237</v>
      </c>
      <c r="G123" s="2" t="s">
        <v>12</v>
      </c>
      <c r="H123" s="65">
        <v>23012000</v>
      </c>
      <c r="I123" s="2" t="s">
        <v>233</v>
      </c>
      <c r="J123" s="3">
        <v>46042</v>
      </c>
      <c r="K123" s="2" t="s">
        <v>80</v>
      </c>
      <c r="L123" s="3">
        <v>46044</v>
      </c>
      <c r="M123" s="2" t="s">
        <v>107</v>
      </c>
      <c r="N123" s="2" t="s">
        <v>16</v>
      </c>
      <c r="O123" s="2">
        <f t="shared" si="13"/>
        <v>3</v>
      </c>
      <c r="P123" s="70"/>
    </row>
    <row r="124" spans="1:16" x14ac:dyDescent="0.3">
      <c r="A124" s="2">
        <v>112</v>
      </c>
      <c r="B124" s="2" t="s">
        <v>49</v>
      </c>
      <c r="C124" s="2" t="s">
        <v>10</v>
      </c>
      <c r="D124" s="2" t="s">
        <v>23</v>
      </c>
      <c r="E124" s="2" t="s">
        <v>60</v>
      </c>
      <c r="F124" s="2" t="s">
        <v>229</v>
      </c>
      <c r="G124" s="2" t="s">
        <v>12</v>
      </c>
      <c r="H124" s="65">
        <v>14688000</v>
      </c>
      <c r="I124" s="2" t="s">
        <v>132</v>
      </c>
      <c r="J124" s="3">
        <v>46042</v>
      </c>
      <c r="K124" s="2" t="s">
        <v>80</v>
      </c>
      <c r="L124" s="3">
        <v>46049</v>
      </c>
      <c r="M124" s="2" t="s">
        <v>80</v>
      </c>
      <c r="N124" s="2" t="s">
        <v>16</v>
      </c>
      <c r="O124" s="2">
        <f t="shared" si="13"/>
        <v>8</v>
      </c>
      <c r="P124" s="70"/>
    </row>
    <row r="125" spans="1:16" x14ac:dyDescent="0.3">
      <c r="A125" s="2">
        <v>113</v>
      </c>
      <c r="B125" s="2" t="s">
        <v>49</v>
      </c>
      <c r="C125" s="2" t="s">
        <v>20</v>
      </c>
      <c r="D125" s="2" t="s">
        <v>23</v>
      </c>
      <c r="E125" s="2" t="s">
        <v>24</v>
      </c>
      <c r="F125" s="2" t="s">
        <v>114</v>
      </c>
      <c r="G125" s="2" t="s">
        <v>12</v>
      </c>
      <c r="H125" s="65">
        <v>17168000</v>
      </c>
      <c r="I125" s="2" t="s">
        <v>234</v>
      </c>
      <c r="J125" s="3">
        <v>46042</v>
      </c>
      <c r="K125" s="2" t="s">
        <v>80</v>
      </c>
      <c r="L125" s="3">
        <v>46043</v>
      </c>
      <c r="M125" s="2" t="s">
        <v>90</v>
      </c>
      <c r="N125" s="2" t="s">
        <v>16</v>
      </c>
      <c r="O125" s="2">
        <f t="shared" si="13"/>
        <v>2</v>
      </c>
      <c r="P125" s="70"/>
    </row>
    <row r="126" spans="1:16" x14ac:dyDescent="0.3">
      <c r="A126" s="2">
        <v>114</v>
      </c>
      <c r="B126" s="2" t="s">
        <v>49</v>
      </c>
      <c r="C126" s="2" t="s">
        <v>21</v>
      </c>
      <c r="D126" s="2" t="s">
        <v>23</v>
      </c>
      <c r="E126" s="2" t="s">
        <v>24</v>
      </c>
      <c r="F126" s="2" t="s">
        <v>230</v>
      </c>
      <c r="G126" s="2" t="s">
        <v>12</v>
      </c>
      <c r="H126" s="65">
        <v>26951000</v>
      </c>
      <c r="I126" s="2" t="s">
        <v>135</v>
      </c>
      <c r="J126" s="3">
        <v>46042</v>
      </c>
      <c r="K126" s="2" t="s">
        <v>80</v>
      </c>
      <c r="L126" s="3">
        <v>46043</v>
      </c>
      <c r="M126" s="2" t="s">
        <v>90</v>
      </c>
      <c r="N126" s="2" t="s">
        <v>16</v>
      </c>
      <c r="O126" s="2">
        <f t="shared" si="13"/>
        <v>2</v>
      </c>
      <c r="P126" s="70"/>
    </row>
    <row r="127" spans="1:16" x14ac:dyDescent="0.3">
      <c r="A127" s="2">
        <v>115</v>
      </c>
      <c r="B127" s="2" t="s">
        <v>49</v>
      </c>
      <c r="C127" s="2" t="s">
        <v>10</v>
      </c>
      <c r="D127" s="2" t="s">
        <v>23</v>
      </c>
      <c r="E127" s="2" t="s">
        <v>24</v>
      </c>
      <c r="F127" s="2" t="s">
        <v>237</v>
      </c>
      <c r="G127" s="2" t="s">
        <v>15</v>
      </c>
      <c r="H127" s="65">
        <v>2827000</v>
      </c>
      <c r="I127" s="2" t="s">
        <v>238</v>
      </c>
      <c r="J127" s="3">
        <v>46042</v>
      </c>
      <c r="K127" s="2" t="s">
        <v>80</v>
      </c>
      <c r="L127" s="3">
        <v>46045</v>
      </c>
      <c r="M127" s="2" t="s">
        <v>59</v>
      </c>
      <c r="N127" s="2" t="s">
        <v>16</v>
      </c>
      <c r="O127" s="2">
        <f t="shared" si="13"/>
        <v>4</v>
      </c>
      <c r="P127" s="70"/>
    </row>
    <row r="128" spans="1:16" x14ac:dyDescent="0.3">
      <c r="A128" s="2">
        <v>116</v>
      </c>
      <c r="B128" s="2" t="s">
        <v>49</v>
      </c>
      <c r="C128" s="2" t="s">
        <v>10</v>
      </c>
      <c r="D128" s="2" t="s">
        <v>23</v>
      </c>
      <c r="E128" s="2" t="s">
        <v>60</v>
      </c>
      <c r="F128" s="2" t="s">
        <v>229</v>
      </c>
      <c r="G128" s="2" t="s">
        <v>15</v>
      </c>
      <c r="H128" s="65">
        <v>5940000</v>
      </c>
      <c r="I128" s="2" t="s">
        <v>239</v>
      </c>
      <c r="J128" s="3">
        <v>46042</v>
      </c>
      <c r="K128" s="2" t="s">
        <v>80</v>
      </c>
      <c r="L128" s="3">
        <v>46045</v>
      </c>
      <c r="M128" s="2" t="s">
        <v>59</v>
      </c>
      <c r="N128" s="2" t="s">
        <v>16</v>
      </c>
      <c r="O128" s="2">
        <f t="shared" si="13"/>
        <v>4</v>
      </c>
      <c r="P128" s="70"/>
    </row>
    <row r="129" spans="1:16" x14ac:dyDescent="0.3">
      <c r="A129" s="2">
        <v>117</v>
      </c>
      <c r="B129" s="2" t="s">
        <v>49</v>
      </c>
      <c r="C129" s="2" t="s">
        <v>20</v>
      </c>
      <c r="D129" s="2" t="s">
        <v>23</v>
      </c>
      <c r="E129" s="2" t="s">
        <v>24</v>
      </c>
      <c r="F129" s="2" t="s">
        <v>231</v>
      </c>
      <c r="G129" s="2" t="s">
        <v>12</v>
      </c>
      <c r="H129" s="65">
        <v>34498000</v>
      </c>
      <c r="I129" s="2" t="s">
        <v>235</v>
      </c>
      <c r="J129" s="3">
        <v>46043</v>
      </c>
      <c r="K129" s="2" t="s">
        <v>90</v>
      </c>
      <c r="L129" s="3">
        <v>46045</v>
      </c>
      <c r="M129" s="2" t="s">
        <v>59</v>
      </c>
      <c r="N129" s="2" t="s">
        <v>16</v>
      </c>
      <c r="O129" s="2">
        <f t="shared" si="13"/>
        <v>3</v>
      </c>
      <c r="P129" s="70"/>
    </row>
    <row r="130" spans="1:16" x14ac:dyDescent="0.3">
      <c r="A130" s="2">
        <v>118</v>
      </c>
      <c r="B130" s="2" t="s">
        <v>49</v>
      </c>
      <c r="C130" s="2" t="s">
        <v>20</v>
      </c>
      <c r="D130" s="2" t="s">
        <v>23</v>
      </c>
      <c r="E130" s="2" t="s">
        <v>60</v>
      </c>
      <c r="F130" s="2" t="s">
        <v>165</v>
      </c>
      <c r="G130" s="2" t="s">
        <v>12</v>
      </c>
      <c r="H130" s="65">
        <v>9427000</v>
      </c>
      <c r="I130" s="2" t="s">
        <v>236</v>
      </c>
      <c r="J130" s="3">
        <v>46043</v>
      </c>
      <c r="K130" s="2" t="s">
        <v>90</v>
      </c>
      <c r="L130" s="3">
        <v>46044</v>
      </c>
      <c r="M130" s="2" t="s">
        <v>107</v>
      </c>
      <c r="N130" s="2" t="s">
        <v>16</v>
      </c>
      <c r="O130" s="2">
        <f t="shared" si="13"/>
        <v>2</v>
      </c>
      <c r="P130" s="70"/>
    </row>
    <row r="131" spans="1:16" x14ac:dyDescent="0.3">
      <c r="A131" s="2">
        <v>119</v>
      </c>
      <c r="B131" s="2" t="s">
        <v>49</v>
      </c>
      <c r="C131" s="2" t="s">
        <v>21</v>
      </c>
      <c r="D131" s="2" t="s">
        <v>23</v>
      </c>
      <c r="E131" s="2" t="s">
        <v>142</v>
      </c>
      <c r="F131" s="2" t="s">
        <v>256</v>
      </c>
      <c r="G131" s="2" t="s">
        <v>15</v>
      </c>
      <c r="H131" s="65">
        <v>31043000</v>
      </c>
      <c r="I131" s="2" t="s">
        <v>240</v>
      </c>
      <c r="J131" s="3">
        <v>46044</v>
      </c>
      <c r="K131" s="2" t="s">
        <v>107</v>
      </c>
      <c r="L131" s="3">
        <v>46050</v>
      </c>
      <c r="M131" s="2" t="s">
        <v>90</v>
      </c>
      <c r="N131" s="2" t="s">
        <v>16</v>
      </c>
      <c r="O131" s="2">
        <f t="shared" si="13"/>
        <v>7</v>
      </c>
      <c r="P131" s="70"/>
    </row>
    <row r="132" spans="1:16" x14ac:dyDescent="0.3">
      <c r="A132" s="2">
        <v>120</v>
      </c>
      <c r="B132" s="2" t="s">
        <v>52</v>
      </c>
      <c r="C132" s="2" t="s">
        <v>21</v>
      </c>
      <c r="D132" s="2" t="s">
        <v>23</v>
      </c>
      <c r="E132" s="2" t="s">
        <v>142</v>
      </c>
      <c r="F132" s="2" t="s">
        <v>256</v>
      </c>
      <c r="G132" s="2" t="s">
        <v>15</v>
      </c>
      <c r="H132" s="65">
        <v>31043000</v>
      </c>
      <c r="I132" s="2" t="s">
        <v>240</v>
      </c>
      <c r="J132" s="3">
        <v>46044</v>
      </c>
      <c r="K132" s="2" t="s">
        <v>107</v>
      </c>
      <c r="L132" s="3">
        <v>46048</v>
      </c>
      <c r="M132" s="2" t="s">
        <v>65</v>
      </c>
      <c r="N132" s="2" t="s">
        <v>16</v>
      </c>
      <c r="O132" s="2">
        <f t="shared" si="13"/>
        <v>5</v>
      </c>
      <c r="P132" s="70"/>
    </row>
    <row r="133" spans="1:16" x14ac:dyDescent="0.3">
      <c r="A133" s="2">
        <v>121</v>
      </c>
      <c r="B133" s="2" t="s">
        <v>49</v>
      </c>
      <c r="C133" s="2" t="s">
        <v>20</v>
      </c>
      <c r="D133" s="2" t="s">
        <v>23</v>
      </c>
      <c r="E133" s="2" t="s">
        <v>24</v>
      </c>
      <c r="F133" s="2" t="s">
        <v>194</v>
      </c>
      <c r="G133" s="2" t="s">
        <v>15</v>
      </c>
      <c r="H133" s="65">
        <v>19195000</v>
      </c>
      <c r="I133" s="2" t="s">
        <v>241</v>
      </c>
      <c r="J133" s="3">
        <v>46044</v>
      </c>
      <c r="K133" s="2" t="s">
        <v>107</v>
      </c>
      <c r="L133" s="3">
        <v>46044</v>
      </c>
      <c r="M133" s="2" t="s">
        <v>107</v>
      </c>
      <c r="N133" s="2" t="s">
        <v>16</v>
      </c>
      <c r="O133" s="2">
        <f t="shared" si="13"/>
        <v>1</v>
      </c>
      <c r="P133" s="70"/>
    </row>
    <row r="134" spans="1:16" x14ac:dyDescent="0.3">
      <c r="A134" s="2">
        <v>122</v>
      </c>
      <c r="B134" s="2" t="s">
        <v>49</v>
      </c>
      <c r="C134" s="2" t="s">
        <v>20</v>
      </c>
      <c r="D134" s="2" t="s">
        <v>23</v>
      </c>
      <c r="E134" s="2" t="s">
        <v>74</v>
      </c>
      <c r="F134" s="2" t="s">
        <v>242</v>
      </c>
      <c r="G134" s="2" t="s">
        <v>12</v>
      </c>
      <c r="H134" s="65">
        <v>26983000</v>
      </c>
      <c r="I134" s="2" t="s">
        <v>243</v>
      </c>
      <c r="J134" s="3">
        <v>46044</v>
      </c>
      <c r="K134" s="2" t="s">
        <v>107</v>
      </c>
      <c r="L134" s="3">
        <v>46044</v>
      </c>
      <c r="M134" s="2" t="s">
        <v>107</v>
      </c>
      <c r="N134" s="2" t="s">
        <v>16</v>
      </c>
      <c r="O134" s="2">
        <f t="shared" si="13"/>
        <v>1</v>
      </c>
      <c r="P134" s="70"/>
    </row>
    <row r="135" spans="1:16" x14ac:dyDescent="0.3">
      <c r="A135" s="2">
        <v>123</v>
      </c>
      <c r="B135" s="2" t="s">
        <v>49</v>
      </c>
      <c r="C135" s="2" t="s">
        <v>20</v>
      </c>
      <c r="D135" s="2" t="s">
        <v>23</v>
      </c>
      <c r="E135" s="2" t="s">
        <v>60</v>
      </c>
      <c r="F135" s="2" t="s">
        <v>244</v>
      </c>
      <c r="G135" s="2" t="s">
        <v>12</v>
      </c>
      <c r="H135" s="65">
        <v>7480000</v>
      </c>
      <c r="I135" s="2" t="s">
        <v>245</v>
      </c>
      <c r="J135" s="3">
        <v>46044</v>
      </c>
      <c r="K135" s="2" t="s">
        <v>107</v>
      </c>
      <c r="L135" s="3">
        <v>46044</v>
      </c>
      <c r="M135" s="2" t="s">
        <v>107</v>
      </c>
      <c r="N135" s="2" t="s">
        <v>16</v>
      </c>
      <c r="O135" s="2">
        <f t="shared" si="13"/>
        <v>1</v>
      </c>
      <c r="P135" s="70"/>
    </row>
    <row r="136" spans="1:16" x14ac:dyDescent="0.3">
      <c r="A136" s="2">
        <v>124</v>
      </c>
      <c r="B136" s="2" t="s">
        <v>49</v>
      </c>
      <c r="C136" s="2" t="s">
        <v>10</v>
      </c>
      <c r="D136" s="2" t="s">
        <v>23</v>
      </c>
      <c r="E136" s="2" t="s">
        <v>60</v>
      </c>
      <c r="F136" s="2" t="s">
        <v>246</v>
      </c>
      <c r="G136" s="2" t="s">
        <v>12</v>
      </c>
      <c r="H136" s="65">
        <v>49995000</v>
      </c>
      <c r="I136" s="2" t="s">
        <v>247</v>
      </c>
      <c r="J136" s="3">
        <v>46044</v>
      </c>
      <c r="K136" s="2" t="s">
        <v>107</v>
      </c>
      <c r="L136" s="3">
        <v>46049</v>
      </c>
      <c r="M136" s="2" t="s">
        <v>80</v>
      </c>
      <c r="N136" s="2" t="s">
        <v>16</v>
      </c>
      <c r="O136" s="2">
        <f t="shared" si="13"/>
        <v>6</v>
      </c>
      <c r="P136" s="70"/>
    </row>
    <row r="137" spans="1:16" x14ac:dyDescent="0.3">
      <c r="A137" s="2">
        <v>125</v>
      </c>
      <c r="B137" s="2" t="s">
        <v>49</v>
      </c>
      <c r="C137" s="2" t="s">
        <v>20</v>
      </c>
      <c r="D137" s="2" t="s">
        <v>23</v>
      </c>
      <c r="E137" s="2" t="s">
        <v>70</v>
      </c>
      <c r="F137" s="2" t="s">
        <v>248</v>
      </c>
      <c r="G137" s="2" t="s">
        <v>13</v>
      </c>
      <c r="H137" s="65">
        <v>34990000</v>
      </c>
      <c r="I137" s="2" t="s">
        <v>249</v>
      </c>
      <c r="J137" s="3">
        <v>46044</v>
      </c>
      <c r="K137" s="2" t="s">
        <v>107</v>
      </c>
      <c r="L137" s="3">
        <v>46045</v>
      </c>
      <c r="M137" s="2" t="s">
        <v>59</v>
      </c>
      <c r="N137" s="2" t="s">
        <v>16</v>
      </c>
      <c r="O137" s="2">
        <f t="shared" ref="O137" si="14">L137-J137+1</f>
        <v>2</v>
      </c>
      <c r="P137" s="70"/>
    </row>
    <row r="138" spans="1:16" x14ac:dyDescent="0.3">
      <c r="A138" s="2">
        <v>126</v>
      </c>
      <c r="B138" s="2" t="s">
        <v>49</v>
      </c>
      <c r="C138" s="2" t="s">
        <v>21</v>
      </c>
      <c r="D138" s="2" t="s">
        <v>23</v>
      </c>
      <c r="E138" s="2" t="s">
        <v>24</v>
      </c>
      <c r="F138" s="2" t="s">
        <v>62</v>
      </c>
      <c r="G138" s="2" t="s">
        <v>12</v>
      </c>
      <c r="H138" s="65">
        <v>18086810</v>
      </c>
      <c r="I138" s="2" t="s">
        <v>253</v>
      </c>
      <c r="J138" s="3">
        <v>46045</v>
      </c>
      <c r="K138" s="2" t="s">
        <v>59</v>
      </c>
      <c r="L138" s="3">
        <v>46045</v>
      </c>
      <c r="M138" s="2" t="s">
        <v>59</v>
      </c>
      <c r="N138" s="2" t="s">
        <v>16</v>
      </c>
      <c r="O138" s="2">
        <f t="shared" si="13"/>
        <v>1</v>
      </c>
      <c r="P138" s="70"/>
    </row>
    <row r="139" spans="1:16" x14ac:dyDescent="0.3">
      <c r="A139" s="2">
        <v>127</v>
      </c>
      <c r="B139" s="2" t="s">
        <v>49</v>
      </c>
      <c r="C139" s="2" t="s">
        <v>20</v>
      </c>
      <c r="D139" s="2" t="s">
        <v>23</v>
      </c>
      <c r="E139" s="2" t="s">
        <v>70</v>
      </c>
      <c r="F139" s="2" t="s">
        <v>250</v>
      </c>
      <c r="G139" s="2" t="s">
        <v>12</v>
      </c>
      <c r="H139" s="65">
        <v>54983000</v>
      </c>
      <c r="I139" s="2" t="s">
        <v>254</v>
      </c>
      <c r="J139" s="3">
        <v>46045</v>
      </c>
      <c r="K139" s="2" t="s">
        <v>59</v>
      </c>
      <c r="L139" s="3">
        <v>46045</v>
      </c>
      <c r="M139" s="2" t="s">
        <v>59</v>
      </c>
      <c r="N139" s="2" t="s">
        <v>16</v>
      </c>
      <c r="O139" s="2">
        <f t="shared" si="13"/>
        <v>1</v>
      </c>
      <c r="P139" s="70"/>
    </row>
    <row r="140" spans="1:16" x14ac:dyDescent="0.3">
      <c r="A140" s="2">
        <v>128</v>
      </c>
      <c r="B140" s="2" t="s">
        <v>49</v>
      </c>
      <c r="C140" s="2" t="s">
        <v>20</v>
      </c>
      <c r="D140" s="2" t="s">
        <v>23</v>
      </c>
      <c r="E140" s="2" t="s">
        <v>24</v>
      </c>
      <c r="F140" s="2" t="s">
        <v>251</v>
      </c>
      <c r="G140" s="2" t="s">
        <v>12</v>
      </c>
      <c r="H140" s="65">
        <v>49210000</v>
      </c>
      <c r="I140" s="2" t="s">
        <v>255</v>
      </c>
      <c r="J140" s="3">
        <v>46045</v>
      </c>
      <c r="K140" s="2" t="s">
        <v>59</v>
      </c>
      <c r="L140" s="3">
        <v>46045</v>
      </c>
      <c r="M140" s="2" t="s">
        <v>59</v>
      </c>
      <c r="N140" s="2" t="s">
        <v>16</v>
      </c>
      <c r="O140" s="2">
        <f t="shared" si="13"/>
        <v>1</v>
      </c>
      <c r="P140" s="70"/>
    </row>
    <row r="141" spans="1:16" x14ac:dyDescent="0.3">
      <c r="A141" s="2">
        <v>129</v>
      </c>
      <c r="B141" s="2" t="s">
        <v>49</v>
      </c>
      <c r="C141" s="2" t="s">
        <v>10</v>
      </c>
      <c r="D141" s="2" t="s">
        <v>23</v>
      </c>
      <c r="E141" s="2" t="s">
        <v>24</v>
      </c>
      <c r="F141" s="2" t="s">
        <v>226</v>
      </c>
      <c r="G141" s="2" t="s">
        <v>12</v>
      </c>
      <c r="H141" s="65">
        <v>15750000</v>
      </c>
      <c r="I141" s="2" t="s">
        <v>211</v>
      </c>
      <c r="J141" s="3">
        <v>46045</v>
      </c>
      <c r="K141" s="2" t="s">
        <v>59</v>
      </c>
      <c r="L141" s="3">
        <v>46049</v>
      </c>
      <c r="M141" s="2" t="s">
        <v>80</v>
      </c>
      <c r="N141" s="2" t="s">
        <v>16</v>
      </c>
      <c r="O141" s="2">
        <f t="shared" si="13"/>
        <v>5</v>
      </c>
      <c r="P141" s="70"/>
    </row>
    <row r="142" spans="1:16" x14ac:dyDescent="0.3">
      <c r="A142" s="2">
        <v>130</v>
      </c>
      <c r="B142" s="2" t="s">
        <v>49</v>
      </c>
      <c r="C142" s="2" t="s">
        <v>10</v>
      </c>
      <c r="D142" s="2" t="s">
        <v>23</v>
      </c>
      <c r="E142" s="2" t="s">
        <v>60</v>
      </c>
      <c r="F142" s="2" t="s">
        <v>257</v>
      </c>
      <c r="G142" s="2" t="s">
        <v>15</v>
      </c>
      <c r="H142" s="65">
        <v>4153000</v>
      </c>
      <c r="I142" s="2" t="s">
        <v>258</v>
      </c>
      <c r="J142" s="3">
        <v>46045</v>
      </c>
      <c r="K142" s="2" t="s">
        <v>59</v>
      </c>
      <c r="L142" s="3">
        <v>46051</v>
      </c>
      <c r="M142" s="2" t="s">
        <v>107</v>
      </c>
      <c r="N142" s="2" t="s">
        <v>16</v>
      </c>
      <c r="O142" s="2">
        <f t="shared" si="13"/>
        <v>7</v>
      </c>
      <c r="P142" s="70"/>
    </row>
    <row r="143" spans="1:16" x14ac:dyDescent="0.3">
      <c r="A143" s="2">
        <v>131</v>
      </c>
      <c r="B143" s="2" t="s">
        <v>49</v>
      </c>
      <c r="C143" s="2" t="s">
        <v>10</v>
      </c>
      <c r="D143" s="2" t="s">
        <v>23</v>
      </c>
      <c r="E143" s="2" t="s">
        <v>24</v>
      </c>
      <c r="F143" s="2" t="s">
        <v>252</v>
      </c>
      <c r="G143" s="2" t="s">
        <v>12</v>
      </c>
      <c r="H143" s="65">
        <v>54939000</v>
      </c>
      <c r="I143" s="2" t="s">
        <v>168</v>
      </c>
      <c r="J143" s="3">
        <v>46048</v>
      </c>
      <c r="K143" s="2" t="s">
        <v>65</v>
      </c>
      <c r="L143" s="3">
        <v>46049</v>
      </c>
      <c r="M143" s="2" t="s">
        <v>80</v>
      </c>
      <c r="N143" s="2" t="s">
        <v>16</v>
      </c>
      <c r="O143" s="2">
        <f t="shared" si="13"/>
        <v>2</v>
      </c>
      <c r="P143" s="70"/>
    </row>
    <row r="144" spans="1:16" x14ac:dyDescent="0.3">
      <c r="A144" s="2">
        <v>132</v>
      </c>
      <c r="B144" s="2" t="s">
        <v>49</v>
      </c>
      <c r="C144" s="2" t="s">
        <v>20</v>
      </c>
      <c r="D144" s="2" t="s">
        <v>23</v>
      </c>
      <c r="E144" s="2" t="s">
        <v>70</v>
      </c>
      <c r="F144" s="2" t="s">
        <v>259</v>
      </c>
      <c r="G144" s="2" t="s">
        <v>12</v>
      </c>
      <c r="H144" s="65">
        <v>30690000</v>
      </c>
      <c r="I144" s="2" t="s">
        <v>260</v>
      </c>
      <c r="J144" s="3">
        <v>46048</v>
      </c>
      <c r="K144" s="2" t="s">
        <v>65</v>
      </c>
      <c r="L144" s="3">
        <v>46049</v>
      </c>
      <c r="M144" s="2" t="s">
        <v>80</v>
      </c>
      <c r="N144" s="2" t="s">
        <v>16</v>
      </c>
      <c r="O144" s="2">
        <f t="shared" si="13"/>
        <v>2</v>
      </c>
      <c r="P144" s="70"/>
    </row>
    <row r="145" spans="1:16" x14ac:dyDescent="0.3">
      <c r="A145" s="2">
        <v>133</v>
      </c>
      <c r="B145" s="2" t="s">
        <v>49</v>
      </c>
      <c r="C145" s="2" t="s">
        <v>20</v>
      </c>
      <c r="D145" s="2" t="s">
        <v>23</v>
      </c>
      <c r="E145" s="2" t="s">
        <v>24</v>
      </c>
      <c r="F145" s="2" t="s">
        <v>85</v>
      </c>
      <c r="G145" s="2" t="s">
        <v>12</v>
      </c>
      <c r="H145" s="65">
        <v>12536000</v>
      </c>
      <c r="I145" s="2" t="s">
        <v>261</v>
      </c>
      <c r="J145" s="3">
        <v>46048</v>
      </c>
      <c r="K145" s="2" t="s">
        <v>65</v>
      </c>
      <c r="L145" s="3">
        <v>46049</v>
      </c>
      <c r="M145" s="2" t="s">
        <v>80</v>
      </c>
      <c r="N145" s="2" t="s">
        <v>16</v>
      </c>
      <c r="O145" s="2">
        <f t="shared" si="13"/>
        <v>2</v>
      </c>
      <c r="P145" s="70"/>
    </row>
    <row r="146" spans="1:16" x14ac:dyDescent="0.3">
      <c r="A146" s="2">
        <v>134</v>
      </c>
      <c r="B146" s="2" t="s">
        <v>49</v>
      </c>
      <c r="C146" s="2" t="s">
        <v>21</v>
      </c>
      <c r="D146" s="2" t="s">
        <v>23</v>
      </c>
      <c r="E146" s="2" t="s">
        <v>70</v>
      </c>
      <c r="F146" s="2" t="s">
        <v>108</v>
      </c>
      <c r="G146" s="2" t="s">
        <v>12</v>
      </c>
      <c r="H146" s="65">
        <v>31648400</v>
      </c>
      <c r="I146" s="2" t="s">
        <v>115</v>
      </c>
      <c r="J146" s="3">
        <v>46048</v>
      </c>
      <c r="K146" s="2" t="s">
        <v>65</v>
      </c>
      <c r="L146" s="3">
        <v>46049</v>
      </c>
      <c r="M146" s="2" t="s">
        <v>80</v>
      </c>
      <c r="N146" s="2" t="s">
        <v>16</v>
      </c>
      <c r="O146" s="2">
        <f t="shared" si="13"/>
        <v>2</v>
      </c>
      <c r="P146" s="70"/>
    </row>
    <row r="147" spans="1:16" x14ac:dyDescent="0.3">
      <c r="A147" s="2">
        <v>135</v>
      </c>
      <c r="B147" s="2" t="s">
        <v>49</v>
      </c>
      <c r="C147" s="2" t="s">
        <v>20</v>
      </c>
      <c r="D147" s="2" t="s">
        <v>23</v>
      </c>
      <c r="E147" s="2" t="s">
        <v>24</v>
      </c>
      <c r="F147" s="2" t="s">
        <v>262</v>
      </c>
      <c r="G147" s="2" t="s">
        <v>15</v>
      </c>
      <c r="H147" s="65">
        <v>36217000</v>
      </c>
      <c r="I147" s="2" t="s">
        <v>263</v>
      </c>
      <c r="J147" s="3">
        <v>46048</v>
      </c>
      <c r="K147" s="2" t="s">
        <v>65</v>
      </c>
      <c r="L147" s="3">
        <v>46049</v>
      </c>
      <c r="M147" s="2" t="s">
        <v>80</v>
      </c>
      <c r="N147" s="2" t="s">
        <v>16</v>
      </c>
      <c r="O147" s="2">
        <f t="shared" si="13"/>
        <v>2</v>
      </c>
      <c r="P147" s="70"/>
    </row>
    <row r="148" spans="1:16" x14ac:dyDescent="0.3">
      <c r="A148" s="2">
        <v>136</v>
      </c>
      <c r="B148" s="2" t="s">
        <v>49</v>
      </c>
      <c r="C148" s="2" t="s">
        <v>21</v>
      </c>
      <c r="D148" s="2" t="s">
        <v>23</v>
      </c>
      <c r="E148" s="2" t="s">
        <v>70</v>
      </c>
      <c r="F148" s="2" t="s">
        <v>272</v>
      </c>
      <c r="G148" s="2" t="s">
        <v>14</v>
      </c>
      <c r="H148" s="65">
        <v>28152000</v>
      </c>
      <c r="I148" s="2" t="s">
        <v>273</v>
      </c>
      <c r="J148" s="3">
        <v>46048</v>
      </c>
      <c r="K148" s="2" t="s">
        <v>65</v>
      </c>
      <c r="L148" s="3">
        <v>46051</v>
      </c>
      <c r="M148" s="2" t="s">
        <v>107</v>
      </c>
      <c r="N148" s="2" t="s">
        <v>16</v>
      </c>
      <c r="O148" s="2">
        <f t="shared" si="13"/>
        <v>4</v>
      </c>
      <c r="P148" s="70"/>
    </row>
    <row r="149" spans="1:16" x14ac:dyDescent="0.3">
      <c r="A149" s="2">
        <v>137</v>
      </c>
      <c r="B149" s="2" t="s">
        <v>49</v>
      </c>
      <c r="C149" s="2" t="s">
        <v>10</v>
      </c>
      <c r="D149" s="2" t="s">
        <v>23</v>
      </c>
      <c r="E149" s="2" t="s">
        <v>24</v>
      </c>
      <c r="F149" s="2" t="s">
        <v>264</v>
      </c>
      <c r="G149" s="2" t="s">
        <v>15</v>
      </c>
      <c r="H149" s="65">
        <v>36704710</v>
      </c>
      <c r="I149" s="2" t="s">
        <v>290</v>
      </c>
      <c r="J149" s="3">
        <v>46049</v>
      </c>
      <c r="K149" s="2" t="s">
        <v>80</v>
      </c>
      <c r="L149" s="3">
        <v>46057</v>
      </c>
      <c r="M149" s="2" t="s">
        <v>90</v>
      </c>
      <c r="N149" s="2" t="s">
        <v>16</v>
      </c>
      <c r="O149" s="2">
        <f t="shared" si="13"/>
        <v>9</v>
      </c>
      <c r="P149" s="70"/>
    </row>
    <row r="150" spans="1:16" x14ac:dyDescent="0.3">
      <c r="A150" s="2">
        <v>138</v>
      </c>
      <c r="B150" s="2" t="s">
        <v>49</v>
      </c>
      <c r="C150" s="2" t="s">
        <v>10</v>
      </c>
      <c r="D150" s="2" t="s">
        <v>23</v>
      </c>
      <c r="E150" s="2" t="s">
        <v>24</v>
      </c>
      <c r="F150" s="2" t="s">
        <v>267</v>
      </c>
      <c r="G150" s="2" t="s">
        <v>12</v>
      </c>
      <c r="H150" s="65">
        <v>12100000</v>
      </c>
      <c r="I150" s="2" t="s">
        <v>269</v>
      </c>
      <c r="J150" s="3">
        <v>46049</v>
      </c>
      <c r="K150" s="2" t="s">
        <v>80</v>
      </c>
      <c r="L150" s="3">
        <v>46051</v>
      </c>
      <c r="M150" s="2" t="s">
        <v>107</v>
      </c>
      <c r="N150" s="2" t="s">
        <v>16</v>
      </c>
      <c r="O150" s="2">
        <f t="shared" si="13"/>
        <v>3</v>
      </c>
      <c r="P150" s="70"/>
    </row>
    <row r="151" spans="1:16" x14ac:dyDescent="0.3">
      <c r="A151" s="2">
        <v>139</v>
      </c>
      <c r="B151" s="2" t="s">
        <v>49</v>
      </c>
      <c r="C151" s="2" t="s">
        <v>10</v>
      </c>
      <c r="D151" s="2" t="s">
        <v>23</v>
      </c>
      <c r="E151" s="2" t="s">
        <v>24</v>
      </c>
      <c r="F151" s="2" t="s">
        <v>268</v>
      </c>
      <c r="G151" s="2" t="s">
        <v>12</v>
      </c>
      <c r="H151" s="65">
        <v>32406000</v>
      </c>
      <c r="I151" s="2" t="s">
        <v>270</v>
      </c>
      <c r="J151" s="3">
        <v>46050</v>
      </c>
      <c r="K151" s="2" t="s">
        <v>90</v>
      </c>
      <c r="L151" s="3">
        <v>46051</v>
      </c>
      <c r="M151" s="2" t="s">
        <v>107</v>
      </c>
      <c r="N151" s="2" t="s">
        <v>16</v>
      </c>
      <c r="O151" s="2">
        <f t="shared" si="13"/>
        <v>2</v>
      </c>
      <c r="P151" s="70"/>
    </row>
    <row r="152" spans="1:16" x14ac:dyDescent="0.3">
      <c r="A152" s="2">
        <v>140</v>
      </c>
      <c r="B152" s="2" t="s">
        <v>49</v>
      </c>
      <c r="C152" s="2" t="s">
        <v>20</v>
      </c>
      <c r="D152" s="2" t="s">
        <v>23</v>
      </c>
      <c r="E152" s="2" t="s">
        <v>24</v>
      </c>
      <c r="F152" s="2" t="s">
        <v>266</v>
      </c>
      <c r="G152" s="2" t="s">
        <v>12</v>
      </c>
      <c r="H152" s="65">
        <v>7893000</v>
      </c>
      <c r="I152" s="2" t="s">
        <v>271</v>
      </c>
      <c r="J152" s="3">
        <v>46050</v>
      </c>
      <c r="K152" s="2" t="s">
        <v>90</v>
      </c>
      <c r="L152" s="3">
        <v>46051</v>
      </c>
      <c r="M152" s="2" t="s">
        <v>107</v>
      </c>
      <c r="N152" s="2" t="s">
        <v>16</v>
      </c>
      <c r="O152" s="2">
        <f t="shared" ref="O152:O159" si="15">L152-J152+1</f>
        <v>2</v>
      </c>
      <c r="P152" s="70"/>
    </row>
    <row r="153" spans="1:16" x14ac:dyDescent="0.3">
      <c r="A153" s="2">
        <v>141</v>
      </c>
      <c r="B153" s="2" t="s">
        <v>49</v>
      </c>
      <c r="C153" s="2" t="s">
        <v>10</v>
      </c>
      <c r="D153" s="2" t="s">
        <v>23</v>
      </c>
      <c r="E153" s="2" t="s">
        <v>24</v>
      </c>
      <c r="F153" s="2" t="s">
        <v>265</v>
      </c>
      <c r="G153" s="2" t="s">
        <v>15</v>
      </c>
      <c r="H153" s="65">
        <v>11143000</v>
      </c>
      <c r="I153" s="2" t="s">
        <v>274</v>
      </c>
      <c r="J153" s="3">
        <v>46050</v>
      </c>
      <c r="K153" s="2" t="s">
        <v>90</v>
      </c>
      <c r="L153" s="3">
        <v>46055</v>
      </c>
      <c r="M153" s="2" t="s">
        <v>65</v>
      </c>
      <c r="N153" s="2" t="s">
        <v>16</v>
      </c>
      <c r="O153" s="2">
        <f t="shared" si="15"/>
        <v>6</v>
      </c>
      <c r="P153" s="70"/>
    </row>
    <row r="154" spans="1:16" x14ac:dyDescent="0.3">
      <c r="A154" s="2">
        <v>142</v>
      </c>
      <c r="B154" s="2" t="s">
        <v>49</v>
      </c>
      <c r="C154" s="2" t="s">
        <v>21</v>
      </c>
      <c r="D154" s="2" t="s">
        <v>23</v>
      </c>
      <c r="E154" s="2" t="s">
        <v>24</v>
      </c>
      <c r="F154" s="2" t="s">
        <v>276</v>
      </c>
      <c r="G154" s="2" t="s">
        <v>12</v>
      </c>
      <c r="H154" s="65">
        <v>23040000</v>
      </c>
      <c r="I154" s="2" t="s">
        <v>279</v>
      </c>
      <c r="J154" s="3">
        <v>46050</v>
      </c>
      <c r="K154" s="2" t="s">
        <v>90</v>
      </c>
      <c r="L154" s="3">
        <v>46051</v>
      </c>
      <c r="M154" s="2" t="s">
        <v>107</v>
      </c>
      <c r="N154" s="2" t="s">
        <v>16</v>
      </c>
      <c r="O154" s="2">
        <f t="shared" si="15"/>
        <v>2</v>
      </c>
      <c r="P154" s="70"/>
    </row>
    <row r="155" spans="1:16" x14ac:dyDescent="0.3">
      <c r="A155" s="2">
        <v>143</v>
      </c>
      <c r="B155" s="2" t="s">
        <v>49</v>
      </c>
      <c r="C155" s="2" t="s">
        <v>10</v>
      </c>
      <c r="D155" s="2" t="s">
        <v>23</v>
      </c>
      <c r="E155" s="2" t="s">
        <v>60</v>
      </c>
      <c r="F155" s="2" t="s">
        <v>257</v>
      </c>
      <c r="G155" s="2" t="s">
        <v>12</v>
      </c>
      <c r="H155" s="65">
        <v>14600000</v>
      </c>
      <c r="I155" s="2" t="s">
        <v>168</v>
      </c>
      <c r="J155" s="3">
        <v>46051</v>
      </c>
      <c r="K155" s="2" t="s">
        <v>107</v>
      </c>
      <c r="L155" s="3">
        <v>46055</v>
      </c>
      <c r="M155" s="2" t="s">
        <v>65</v>
      </c>
      <c r="N155" s="2" t="s">
        <v>16</v>
      </c>
      <c r="O155" s="2">
        <f t="shared" si="15"/>
        <v>5</v>
      </c>
      <c r="P155" s="70"/>
    </row>
    <row r="156" spans="1:16" x14ac:dyDescent="0.3">
      <c r="A156" s="2">
        <v>144</v>
      </c>
      <c r="B156" s="2" t="s">
        <v>49</v>
      </c>
      <c r="C156" s="2" t="s">
        <v>20</v>
      </c>
      <c r="D156" s="2" t="s">
        <v>23</v>
      </c>
      <c r="E156" s="2" t="s">
        <v>60</v>
      </c>
      <c r="F156" s="2" t="s">
        <v>277</v>
      </c>
      <c r="G156" s="2" t="s">
        <v>12</v>
      </c>
      <c r="H156" s="65">
        <v>18000000</v>
      </c>
      <c r="I156" s="2" t="s">
        <v>280</v>
      </c>
      <c r="J156" s="3">
        <v>46051</v>
      </c>
      <c r="K156" s="2" t="s">
        <v>107</v>
      </c>
      <c r="L156" s="3">
        <v>46051</v>
      </c>
      <c r="M156" s="2" t="s">
        <v>107</v>
      </c>
      <c r="N156" s="2" t="s">
        <v>16</v>
      </c>
      <c r="O156" s="2">
        <f t="shared" si="15"/>
        <v>1</v>
      </c>
      <c r="P156" s="70"/>
    </row>
    <row r="157" spans="1:16" x14ac:dyDescent="0.3">
      <c r="A157" s="2">
        <v>145</v>
      </c>
      <c r="B157" s="2" t="s">
        <v>49</v>
      </c>
      <c r="C157" s="2" t="s">
        <v>20</v>
      </c>
      <c r="D157" s="2" t="s">
        <v>23</v>
      </c>
      <c r="E157" s="2" t="s">
        <v>24</v>
      </c>
      <c r="F157" s="2" t="s">
        <v>284</v>
      </c>
      <c r="G157" s="2" t="s">
        <v>12</v>
      </c>
      <c r="H157" s="65">
        <v>21990000</v>
      </c>
      <c r="I157" s="2" t="s">
        <v>168</v>
      </c>
      <c r="J157" s="3">
        <v>46051</v>
      </c>
      <c r="K157" s="2" t="s">
        <v>107</v>
      </c>
      <c r="L157" s="3">
        <v>46051</v>
      </c>
      <c r="M157" s="2" t="s">
        <v>107</v>
      </c>
      <c r="N157" s="2" t="s">
        <v>16</v>
      </c>
      <c r="O157" s="2">
        <f t="shared" si="15"/>
        <v>1</v>
      </c>
      <c r="P157" s="70"/>
    </row>
    <row r="158" spans="1:16" x14ac:dyDescent="0.3">
      <c r="A158" s="2">
        <v>146</v>
      </c>
      <c r="B158" s="2" t="s">
        <v>49</v>
      </c>
      <c r="C158" s="2" t="s">
        <v>20</v>
      </c>
      <c r="D158" s="2" t="s">
        <v>23</v>
      </c>
      <c r="E158" s="2" t="s">
        <v>24</v>
      </c>
      <c r="F158" s="2" t="s">
        <v>278</v>
      </c>
      <c r="G158" s="2" t="s">
        <v>12</v>
      </c>
      <c r="H158" s="65">
        <v>6358000</v>
      </c>
      <c r="I158" s="2" t="s">
        <v>281</v>
      </c>
      <c r="J158" s="3">
        <v>46051</v>
      </c>
      <c r="K158" s="2" t="s">
        <v>107</v>
      </c>
      <c r="L158" s="3">
        <v>46051</v>
      </c>
      <c r="M158" s="2" t="s">
        <v>107</v>
      </c>
      <c r="N158" s="2" t="s">
        <v>16</v>
      </c>
      <c r="O158" s="2">
        <f t="shared" si="15"/>
        <v>1</v>
      </c>
      <c r="P158" s="70"/>
    </row>
    <row r="159" spans="1:16" x14ac:dyDescent="0.3">
      <c r="A159" s="2">
        <v>147</v>
      </c>
      <c r="B159" s="2" t="s">
        <v>49</v>
      </c>
      <c r="C159" s="2" t="s">
        <v>21</v>
      </c>
      <c r="D159" s="2" t="s">
        <v>23</v>
      </c>
      <c r="E159" s="2" t="s">
        <v>24</v>
      </c>
      <c r="F159" s="2" t="s">
        <v>68</v>
      </c>
      <c r="G159" s="2" t="s">
        <v>13</v>
      </c>
      <c r="H159" s="65">
        <v>8565000</v>
      </c>
      <c r="I159" s="2" t="s">
        <v>282</v>
      </c>
      <c r="J159" s="3">
        <v>46051</v>
      </c>
      <c r="K159" s="2" t="s">
        <v>107</v>
      </c>
      <c r="L159" s="3">
        <v>46055</v>
      </c>
      <c r="M159" s="2" t="s">
        <v>65</v>
      </c>
      <c r="N159" s="2" t="s">
        <v>16</v>
      </c>
      <c r="O159" s="2">
        <f t="shared" si="15"/>
        <v>5</v>
      </c>
      <c r="P159" s="70"/>
    </row>
    <row r="160" spans="1:16" x14ac:dyDescent="0.3">
      <c r="A160" s="2">
        <v>148</v>
      </c>
      <c r="B160" s="2" t="s">
        <v>49</v>
      </c>
      <c r="C160" s="2" t="s">
        <v>21</v>
      </c>
      <c r="D160" s="2" t="s">
        <v>23</v>
      </c>
      <c r="E160" s="2" t="s">
        <v>24</v>
      </c>
      <c r="F160" s="2" t="s">
        <v>201</v>
      </c>
      <c r="G160" s="2" t="s">
        <v>15</v>
      </c>
      <c r="H160" s="65">
        <v>5500000</v>
      </c>
      <c r="I160" s="2" t="s">
        <v>283</v>
      </c>
      <c r="J160" s="3">
        <v>46050</v>
      </c>
      <c r="K160" s="2" t="s">
        <v>90</v>
      </c>
      <c r="L160" s="3">
        <v>46055</v>
      </c>
      <c r="M160" s="2" t="s">
        <v>65</v>
      </c>
      <c r="N160" s="2" t="s">
        <v>16</v>
      </c>
      <c r="O160" s="2">
        <f t="shared" ref="O160:O162" si="16">L160-J160+1</f>
        <v>6</v>
      </c>
      <c r="P160" s="70"/>
    </row>
    <row r="161" spans="1:19" x14ac:dyDescent="0.3">
      <c r="A161" s="2">
        <v>149</v>
      </c>
      <c r="B161" s="2" t="s">
        <v>49</v>
      </c>
      <c r="C161" s="2" t="s">
        <v>10</v>
      </c>
      <c r="D161" s="2" t="s">
        <v>23</v>
      </c>
      <c r="E161" s="2" t="s">
        <v>70</v>
      </c>
      <c r="F161" s="2" t="s">
        <v>285</v>
      </c>
      <c r="G161" s="2" t="s">
        <v>12</v>
      </c>
      <c r="H161" s="65">
        <v>24717000</v>
      </c>
      <c r="I161" s="2" t="s">
        <v>286</v>
      </c>
      <c r="J161" s="3">
        <v>46052</v>
      </c>
      <c r="K161" s="2" t="s">
        <v>59</v>
      </c>
      <c r="L161" s="3">
        <v>46055</v>
      </c>
      <c r="M161" s="2" t="s">
        <v>65</v>
      </c>
      <c r="N161" s="2" t="s">
        <v>16</v>
      </c>
      <c r="O161" s="2">
        <f t="shared" si="16"/>
        <v>4</v>
      </c>
      <c r="P161" s="70"/>
    </row>
    <row r="162" spans="1:19" x14ac:dyDescent="0.3">
      <c r="A162" s="2">
        <v>150</v>
      </c>
      <c r="B162" s="2" t="s">
        <v>49</v>
      </c>
      <c r="C162" s="2" t="s">
        <v>20</v>
      </c>
      <c r="D162" s="2" t="s">
        <v>23</v>
      </c>
      <c r="E162" s="2" t="s">
        <v>24</v>
      </c>
      <c r="F162" s="2" t="s">
        <v>114</v>
      </c>
      <c r="G162" s="2" t="s">
        <v>14</v>
      </c>
      <c r="H162" s="65">
        <v>14947000</v>
      </c>
      <c r="I162" s="2" t="s">
        <v>287</v>
      </c>
      <c r="J162" s="3">
        <v>46052</v>
      </c>
      <c r="K162" s="2" t="s">
        <v>59</v>
      </c>
      <c r="L162" s="3">
        <v>46056</v>
      </c>
      <c r="M162" s="2" t="s">
        <v>80</v>
      </c>
      <c r="N162" s="2" t="s">
        <v>16</v>
      </c>
      <c r="O162" s="2">
        <f t="shared" si="16"/>
        <v>5</v>
      </c>
      <c r="P162" s="70"/>
    </row>
    <row r="163" spans="1:19" x14ac:dyDescent="0.3">
      <c r="A163" s="2">
        <v>151</v>
      </c>
      <c r="B163" s="2" t="s">
        <v>49</v>
      </c>
      <c r="C163" s="2" t="s">
        <v>10</v>
      </c>
      <c r="D163" s="2" t="s">
        <v>23</v>
      </c>
      <c r="E163" s="2" t="s">
        <v>70</v>
      </c>
      <c r="F163" s="2" t="s">
        <v>86</v>
      </c>
      <c r="G163" s="2" t="s">
        <v>15</v>
      </c>
      <c r="H163" s="65">
        <v>25355000</v>
      </c>
      <c r="I163" s="2" t="s">
        <v>288</v>
      </c>
      <c r="J163" s="3">
        <v>46052</v>
      </c>
      <c r="K163" s="2" t="s">
        <v>59</v>
      </c>
      <c r="L163" s="3">
        <v>46057</v>
      </c>
      <c r="M163" s="2" t="s">
        <v>90</v>
      </c>
      <c r="N163" s="2" t="s">
        <v>16</v>
      </c>
      <c r="O163" s="2">
        <f>L163-J163+1</f>
        <v>6</v>
      </c>
      <c r="P163" s="70"/>
    </row>
    <row r="164" spans="1:19" s="77" customFormat="1" ht="17.25" thickBot="1" x14ac:dyDescent="0.35">
      <c r="A164" s="2">
        <v>152</v>
      </c>
      <c r="B164" s="72" t="s">
        <v>49</v>
      </c>
      <c r="C164" s="72" t="s">
        <v>21</v>
      </c>
      <c r="D164" s="72" t="s">
        <v>23</v>
      </c>
      <c r="E164" s="72" t="s">
        <v>70</v>
      </c>
      <c r="F164" s="72" t="s">
        <v>139</v>
      </c>
      <c r="G164" s="72" t="s">
        <v>15</v>
      </c>
      <c r="H164" s="73">
        <v>20000000</v>
      </c>
      <c r="I164" s="72" t="s">
        <v>289</v>
      </c>
      <c r="J164" s="74">
        <v>46052</v>
      </c>
      <c r="K164" s="72" t="s">
        <v>59</v>
      </c>
      <c r="L164" s="74">
        <v>46056</v>
      </c>
      <c r="M164" s="72" t="s">
        <v>80</v>
      </c>
      <c r="N164" s="72" t="s">
        <v>16</v>
      </c>
      <c r="O164" s="72">
        <f>L164-J164+1</f>
        <v>5</v>
      </c>
      <c r="P164" s="75"/>
      <c r="Q164" s="76"/>
      <c r="R164" s="76"/>
      <c r="S164" s="76"/>
    </row>
    <row r="165" spans="1:19" ht="17.25" thickTop="1" x14ac:dyDescent="0.3">
      <c r="A165" s="67"/>
      <c r="B165" s="67"/>
      <c r="C165" s="2"/>
      <c r="D165" s="2"/>
      <c r="E165" s="2"/>
      <c r="F165" s="2"/>
      <c r="G165" s="2"/>
      <c r="H165" s="65"/>
      <c r="I165" s="2"/>
      <c r="J165" s="3"/>
      <c r="K165" s="2"/>
      <c r="L165" s="3"/>
      <c r="M165" s="2"/>
      <c r="N165" s="2"/>
      <c r="O165" s="2"/>
      <c r="P165" s="70"/>
    </row>
    <row r="166" spans="1:19" x14ac:dyDescent="0.3">
      <c r="A166" s="67"/>
      <c r="B166" s="67"/>
      <c r="C166" s="2"/>
      <c r="D166" s="2"/>
      <c r="E166" s="2"/>
      <c r="F166" s="2"/>
      <c r="G166" s="2"/>
      <c r="H166" s="65"/>
      <c r="I166" s="2"/>
      <c r="J166" s="3"/>
      <c r="K166" s="2"/>
      <c r="L166" s="3"/>
      <c r="M166" s="2"/>
      <c r="N166" s="2"/>
      <c r="O166" s="2"/>
      <c r="P166" s="70"/>
    </row>
    <row r="167" spans="1:19" x14ac:dyDescent="0.3">
      <c r="A167" s="67"/>
      <c r="B167" s="67"/>
      <c r="C167" s="2"/>
      <c r="D167" s="2"/>
      <c r="E167" s="2"/>
      <c r="F167" s="2"/>
      <c r="G167" s="2"/>
      <c r="H167" s="65"/>
      <c r="I167" s="2"/>
      <c r="J167" s="3"/>
      <c r="K167" s="2"/>
      <c r="L167" s="3"/>
      <c r="M167" s="2"/>
      <c r="N167" s="2"/>
      <c r="O167" s="2"/>
      <c r="P167" s="70"/>
    </row>
    <row r="168" spans="1:19" x14ac:dyDescent="0.3">
      <c r="A168" s="67"/>
      <c r="B168" s="67"/>
      <c r="C168" s="2"/>
      <c r="D168" s="2"/>
      <c r="E168" s="2"/>
      <c r="F168" s="2"/>
      <c r="G168" s="2"/>
      <c r="H168" s="65"/>
      <c r="I168" s="2"/>
      <c r="J168" s="3"/>
      <c r="K168" s="2"/>
      <c r="L168" s="3"/>
      <c r="M168" s="2"/>
      <c r="N168" s="2"/>
      <c r="O168" s="2"/>
      <c r="P168" s="70"/>
    </row>
    <row r="169" spans="1:19" x14ac:dyDescent="0.3">
      <c r="A169" s="67"/>
      <c r="B169" s="67"/>
      <c r="C169" s="2"/>
      <c r="D169" s="2"/>
      <c r="E169" s="2"/>
      <c r="F169" s="2"/>
      <c r="G169" s="2"/>
      <c r="H169" s="65"/>
      <c r="I169" s="2"/>
      <c r="J169" s="3"/>
      <c r="K169" s="2"/>
      <c r="L169" s="3"/>
      <c r="M169" s="2"/>
      <c r="N169" s="2"/>
      <c r="O169" s="2"/>
      <c r="P169" s="70"/>
    </row>
    <row r="170" spans="1:19" x14ac:dyDescent="0.3">
      <c r="A170" s="67"/>
      <c r="B170" s="67"/>
      <c r="C170" s="2"/>
      <c r="D170" s="2"/>
      <c r="E170" s="2"/>
      <c r="F170" s="2"/>
      <c r="G170" s="2"/>
      <c r="H170" s="65"/>
      <c r="I170" s="2"/>
      <c r="J170" s="3"/>
      <c r="K170" s="2"/>
      <c r="L170" s="3"/>
      <c r="M170" s="2"/>
      <c r="N170" s="2"/>
      <c r="O170" s="2"/>
      <c r="P170" s="70"/>
    </row>
    <row r="171" spans="1:19" x14ac:dyDescent="0.3">
      <c r="A171" s="67"/>
      <c r="B171" s="67"/>
      <c r="C171" s="2"/>
      <c r="D171" s="2"/>
      <c r="E171" s="2"/>
      <c r="F171" s="2"/>
      <c r="G171" s="2"/>
      <c r="H171" s="65"/>
      <c r="I171" s="2"/>
      <c r="J171" s="3"/>
      <c r="K171" s="2"/>
      <c r="L171" s="3"/>
      <c r="M171" s="2"/>
      <c r="N171" s="2"/>
      <c r="O171" s="2"/>
      <c r="P171" s="70"/>
    </row>
    <row r="172" spans="1:19" x14ac:dyDescent="0.3">
      <c r="A172" s="67"/>
      <c r="B172" s="67"/>
      <c r="C172" s="2"/>
      <c r="D172" s="2"/>
      <c r="E172" s="2"/>
      <c r="F172" s="2"/>
      <c r="G172" s="2"/>
      <c r="H172" s="65"/>
      <c r="I172" s="2"/>
      <c r="J172" s="3"/>
      <c r="K172" s="2"/>
      <c r="L172" s="3"/>
      <c r="M172" s="2"/>
      <c r="N172" s="2"/>
      <c r="O172" s="2"/>
      <c r="P172" s="70"/>
    </row>
    <row r="173" spans="1:19" x14ac:dyDescent="0.3">
      <c r="A173" s="67"/>
      <c r="B173" s="67"/>
      <c r="C173" s="2"/>
      <c r="D173" s="2"/>
      <c r="E173" s="2"/>
      <c r="F173" s="2"/>
      <c r="G173" s="2"/>
      <c r="H173" s="65"/>
      <c r="I173" s="2"/>
      <c r="J173" s="3"/>
      <c r="K173" s="2"/>
      <c r="L173" s="3"/>
      <c r="M173" s="2"/>
      <c r="N173" s="2"/>
      <c r="O173" s="2"/>
      <c r="P173" s="70"/>
    </row>
    <row r="174" spans="1:19" x14ac:dyDescent="0.3">
      <c r="A174" s="67"/>
      <c r="B174" s="67"/>
      <c r="C174" s="2"/>
      <c r="D174" s="2"/>
      <c r="E174" s="2"/>
      <c r="F174" s="2"/>
      <c r="G174" s="2"/>
      <c r="H174" s="65"/>
      <c r="I174" s="2"/>
      <c r="J174" s="3"/>
      <c r="K174" s="2"/>
      <c r="L174" s="3"/>
      <c r="M174" s="2"/>
      <c r="N174" s="2"/>
      <c r="O174" s="2"/>
      <c r="P174" s="70"/>
    </row>
    <row r="175" spans="1:19" x14ac:dyDescent="0.3">
      <c r="A175" s="67"/>
      <c r="B175" s="67"/>
      <c r="C175" s="2"/>
      <c r="D175" s="2"/>
      <c r="E175" s="2"/>
      <c r="F175" s="2"/>
      <c r="G175" s="2"/>
      <c r="H175" s="65"/>
      <c r="I175" s="2"/>
      <c r="J175" s="3"/>
      <c r="K175" s="2"/>
      <c r="L175" s="3"/>
      <c r="M175" s="2"/>
      <c r="N175" s="2"/>
      <c r="O175" s="2"/>
      <c r="P175" s="70"/>
    </row>
    <row r="176" spans="1:19" x14ac:dyDescent="0.3">
      <c r="A176" s="67"/>
      <c r="B176" s="67"/>
      <c r="C176" s="2"/>
      <c r="D176" s="2"/>
      <c r="E176" s="2"/>
      <c r="F176" s="2"/>
      <c r="G176" s="2"/>
      <c r="H176" s="65"/>
      <c r="I176" s="2"/>
      <c r="J176" s="3"/>
      <c r="K176" s="2"/>
      <c r="L176" s="3"/>
      <c r="M176" s="2"/>
      <c r="N176" s="2"/>
      <c r="O176" s="2"/>
      <c r="P176" s="70"/>
    </row>
    <row r="177" spans="1:16" x14ac:dyDescent="0.3">
      <c r="A177" s="67"/>
      <c r="B177" s="67"/>
      <c r="C177" s="2"/>
      <c r="D177" s="2"/>
      <c r="E177" s="2"/>
      <c r="F177" s="2"/>
      <c r="G177" s="2"/>
      <c r="H177" s="65"/>
      <c r="I177" s="2"/>
      <c r="J177" s="3"/>
      <c r="K177" s="2"/>
      <c r="L177" s="3"/>
      <c r="M177" s="2"/>
      <c r="N177" s="2"/>
      <c r="O177" s="2"/>
      <c r="P177" s="70"/>
    </row>
    <row r="178" spans="1:16" x14ac:dyDescent="0.3">
      <c r="A178" s="67"/>
      <c r="B178" s="67"/>
      <c r="C178" s="2"/>
      <c r="D178" s="2"/>
      <c r="E178" s="2"/>
      <c r="F178" s="2"/>
      <c r="G178" s="2"/>
      <c r="H178" s="65"/>
      <c r="I178" s="2"/>
      <c r="J178" s="3"/>
      <c r="K178" s="2"/>
      <c r="L178" s="3"/>
      <c r="M178" s="2"/>
      <c r="N178" s="2"/>
      <c r="O178" s="2"/>
      <c r="P178" s="70"/>
    </row>
    <row r="179" spans="1:16" x14ac:dyDescent="0.3">
      <c r="A179" s="67"/>
      <c r="B179" s="67"/>
      <c r="C179" s="2"/>
      <c r="D179" s="2"/>
      <c r="E179" s="2"/>
      <c r="F179" s="2"/>
      <c r="G179" s="2"/>
      <c r="H179" s="65"/>
      <c r="I179" s="2"/>
      <c r="J179" s="3"/>
      <c r="K179" s="2"/>
      <c r="L179" s="3"/>
      <c r="M179" s="2"/>
      <c r="N179" s="2"/>
      <c r="O179" s="2"/>
      <c r="P179" s="70"/>
    </row>
    <row r="180" spans="1:16" x14ac:dyDescent="0.3">
      <c r="A180" s="67"/>
      <c r="B180" s="67"/>
      <c r="C180" s="2"/>
      <c r="D180" s="2"/>
      <c r="E180" s="2"/>
      <c r="F180" s="2"/>
      <c r="G180" s="2"/>
      <c r="H180" s="65"/>
      <c r="I180" s="2"/>
      <c r="J180" s="3"/>
      <c r="K180" s="2"/>
      <c r="L180" s="3"/>
      <c r="M180" s="2"/>
      <c r="N180" s="2"/>
      <c r="O180" s="2"/>
      <c r="P180" s="70"/>
    </row>
    <row r="181" spans="1:16" x14ac:dyDescent="0.3">
      <c r="A181" s="67"/>
      <c r="B181" s="67"/>
      <c r="C181" s="2"/>
      <c r="D181" s="2"/>
      <c r="E181" s="2"/>
      <c r="F181" s="2"/>
      <c r="G181" s="2"/>
      <c r="H181" s="65"/>
      <c r="I181" s="2"/>
      <c r="J181" s="3"/>
      <c r="K181" s="2"/>
      <c r="L181" s="3"/>
      <c r="M181" s="2"/>
      <c r="N181" s="2"/>
      <c r="O181" s="2"/>
      <c r="P181" s="70"/>
    </row>
    <row r="182" spans="1:16" x14ac:dyDescent="0.3">
      <c r="A182" s="67"/>
      <c r="B182" s="67"/>
      <c r="C182" s="2"/>
      <c r="D182" s="2"/>
      <c r="E182" s="2"/>
      <c r="F182" s="2"/>
      <c r="G182" s="2"/>
      <c r="H182" s="65"/>
      <c r="I182" s="2"/>
      <c r="J182" s="3"/>
      <c r="K182" s="2"/>
      <c r="L182" s="3"/>
      <c r="M182" s="2"/>
      <c r="N182" s="2"/>
      <c r="O182" s="2"/>
      <c r="P182" s="70"/>
    </row>
    <row r="183" spans="1:16" x14ac:dyDescent="0.3">
      <c r="A183" s="67"/>
      <c r="B183" s="67"/>
      <c r="C183" s="2"/>
      <c r="D183" s="2"/>
      <c r="E183" s="2"/>
      <c r="F183" s="2"/>
      <c r="G183" s="2"/>
      <c r="H183" s="65"/>
      <c r="I183" s="2"/>
      <c r="J183" s="3"/>
      <c r="K183" s="2"/>
      <c r="L183" s="3"/>
      <c r="M183" s="2"/>
      <c r="N183" s="2"/>
      <c r="O183" s="2"/>
      <c r="P183" s="70"/>
    </row>
    <row r="184" spans="1:16" x14ac:dyDescent="0.3">
      <c r="A184" s="67"/>
      <c r="B184" s="67"/>
      <c r="C184" s="2"/>
      <c r="D184" s="2"/>
      <c r="E184" s="2"/>
      <c r="F184" s="2"/>
      <c r="G184" s="2"/>
      <c r="H184" s="65"/>
      <c r="I184" s="2"/>
      <c r="J184" s="3"/>
      <c r="K184" s="2"/>
      <c r="L184" s="3"/>
      <c r="M184" s="2"/>
      <c r="N184" s="2"/>
      <c r="O184" s="2"/>
      <c r="P184" s="70"/>
    </row>
    <row r="185" spans="1:16" x14ac:dyDescent="0.3">
      <c r="A185" s="67"/>
      <c r="B185" s="67"/>
      <c r="C185" s="2"/>
      <c r="D185" s="2"/>
      <c r="E185" s="2"/>
      <c r="F185" s="2"/>
      <c r="G185" s="2"/>
      <c r="H185" s="65"/>
      <c r="I185" s="2"/>
      <c r="J185" s="3"/>
      <c r="K185" s="2"/>
      <c r="L185" s="3"/>
      <c r="M185" s="2"/>
      <c r="N185" s="2"/>
      <c r="O185" s="2"/>
      <c r="P185" s="70"/>
    </row>
    <row r="186" spans="1:16" x14ac:dyDescent="0.3">
      <c r="A186" s="67"/>
      <c r="B186" s="67"/>
      <c r="C186" s="2"/>
      <c r="D186" s="2"/>
      <c r="E186" s="2"/>
      <c r="F186" s="2"/>
      <c r="G186" s="2"/>
      <c r="H186" s="65"/>
      <c r="I186" s="2"/>
      <c r="J186" s="3"/>
      <c r="K186" s="2"/>
      <c r="L186" s="3"/>
      <c r="M186" s="2"/>
      <c r="N186" s="2"/>
      <c r="O186" s="2"/>
      <c r="P186" s="70"/>
    </row>
    <row r="187" spans="1:16" x14ac:dyDescent="0.3">
      <c r="A187" s="67"/>
      <c r="B187" s="67"/>
      <c r="C187" s="2"/>
      <c r="D187" s="2"/>
      <c r="E187" s="2"/>
      <c r="F187" s="2"/>
      <c r="G187" s="2"/>
      <c r="H187" s="65"/>
      <c r="I187" s="2"/>
      <c r="J187" s="3"/>
      <c r="K187" s="2"/>
      <c r="L187" s="3"/>
      <c r="M187" s="2"/>
      <c r="N187" s="2"/>
      <c r="O187" s="2"/>
      <c r="P187" s="70"/>
    </row>
    <row r="188" spans="1:16" x14ac:dyDescent="0.3">
      <c r="A188" s="67"/>
      <c r="B188" s="67"/>
      <c r="C188" s="2"/>
      <c r="D188" s="2"/>
      <c r="E188" s="2"/>
      <c r="F188" s="2"/>
      <c r="G188" s="2"/>
      <c r="H188" s="65"/>
      <c r="I188" s="2"/>
      <c r="J188" s="3"/>
      <c r="K188" s="2"/>
      <c r="L188" s="3"/>
      <c r="M188" s="2"/>
      <c r="N188" s="2"/>
      <c r="O188" s="2"/>
      <c r="P188" s="70"/>
    </row>
    <row r="189" spans="1:16" x14ac:dyDescent="0.3">
      <c r="A189" s="67"/>
      <c r="B189" s="67"/>
      <c r="C189" s="2"/>
      <c r="D189" s="2"/>
      <c r="E189" s="2"/>
      <c r="F189" s="2"/>
      <c r="G189" s="2"/>
      <c r="H189" s="65"/>
      <c r="I189" s="2"/>
      <c r="J189" s="3"/>
      <c r="K189" s="2"/>
      <c r="L189" s="3"/>
      <c r="M189" s="2"/>
      <c r="N189" s="2"/>
      <c r="O189" s="2"/>
      <c r="P189" s="70"/>
    </row>
    <row r="190" spans="1:16" x14ac:dyDescent="0.3">
      <c r="A190" s="67"/>
      <c r="B190" s="67"/>
      <c r="C190" s="2"/>
      <c r="D190" s="2"/>
      <c r="E190" s="2"/>
      <c r="F190" s="2"/>
      <c r="G190" s="2"/>
      <c r="H190" s="65"/>
      <c r="I190" s="2"/>
      <c r="J190" s="3"/>
      <c r="K190" s="2"/>
      <c r="L190" s="3"/>
      <c r="M190" s="2"/>
      <c r="N190" s="2"/>
      <c r="O190" s="2"/>
      <c r="P190" s="70"/>
    </row>
    <row r="191" spans="1:16" x14ac:dyDescent="0.3">
      <c r="A191" s="67"/>
      <c r="B191" s="67"/>
      <c r="C191" s="2"/>
      <c r="D191" s="2"/>
      <c r="E191" s="2"/>
      <c r="F191" s="2"/>
      <c r="G191" s="2"/>
      <c r="H191" s="65"/>
      <c r="I191" s="2"/>
      <c r="J191" s="3"/>
      <c r="K191" s="2"/>
      <c r="L191" s="3"/>
      <c r="M191" s="2"/>
      <c r="N191" s="2"/>
      <c r="O191" s="2"/>
      <c r="P191" s="70"/>
    </row>
    <row r="192" spans="1:16" x14ac:dyDescent="0.3">
      <c r="A192" s="67"/>
      <c r="B192" s="67"/>
      <c r="C192" s="2"/>
      <c r="D192" s="2"/>
      <c r="E192" s="2"/>
      <c r="F192" s="2"/>
      <c r="G192" s="2"/>
      <c r="H192" s="65"/>
      <c r="I192" s="2"/>
      <c r="J192" s="3"/>
      <c r="K192" s="2"/>
      <c r="L192" s="3"/>
      <c r="M192" s="2"/>
      <c r="N192" s="2"/>
      <c r="O192" s="2"/>
      <c r="P192" s="70"/>
    </row>
    <row r="193" spans="1:16" x14ac:dyDescent="0.3">
      <c r="A193" s="67"/>
      <c r="B193" s="67"/>
      <c r="C193" s="2"/>
      <c r="D193" s="2"/>
      <c r="E193" s="2"/>
      <c r="F193" s="2"/>
      <c r="G193" s="2"/>
      <c r="H193" s="65"/>
      <c r="I193" s="2"/>
      <c r="J193" s="3"/>
      <c r="K193" s="2"/>
      <c r="L193" s="3"/>
      <c r="M193" s="2"/>
      <c r="N193" s="2"/>
      <c r="O193" s="2"/>
      <c r="P193" s="70"/>
    </row>
    <row r="194" spans="1:16" x14ac:dyDescent="0.3">
      <c r="A194" s="67"/>
      <c r="B194" s="67"/>
      <c r="C194" s="2"/>
      <c r="D194" s="2"/>
      <c r="E194" s="2"/>
      <c r="F194" s="2"/>
      <c r="G194" s="2"/>
      <c r="H194" s="65"/>
      <c r="I194" s="2"/>
      <c r="J194" s="3"/>
      <c r="K194" s="2"/>
      <c r="L194" s="3"/>
      <c r="M194" s="2"/>
      <c r="N194" s="2"/>
      <c r="O194" s="2"/>
      <c r="P194" s="70"/>
    </row>
    <row r="195" spans="1:16" x14ac:dyDescent="0.3">
      <c r="A195" s="67"/>
      <c r="B195" s="67"/>
      <c r="C195" s="2"/>
      <c r="D195" s="2"/>
      <c r="E195" s="2"/>
      <c r="F195" s="2"/>
      <c r="G195" s="2"/>
      <c r="H195" s="65"/>
      <c r="I195" s="2"/>
      <c r="J195" s="3"/>
      <c r="K195" s="2"/>
      <c r="L195" s="3"/>
      <c r="M195" s="2"/>
      <c r="N195" s="2"/>
      <c r="O195" s="2"/>
      <c r="P195" s="70"/>
    </row>
    <row r="196" spans="1:16" x14ac:dyDescent="0.3">
      <c r="A196" s="67"/>
      <c r="B196" s="67"/>
      <c r="C196" s="2"/>
      <c r="D196" s="2"/>
      <c r="E196" s="2"/>
      <c r="F196" s="2"/>
      <c r="G196" s="2"/>
      <c r="H196" s="65"/>
      <c r="I196" s="2"/>
      <c r="J196" s="3"/>
      <c r="K196" s="2"/>
      <c r="L196" s="3"/>
      <c r="M196" s="2"/>
      <c r="N196" s="2"/>
      <c r="O196" s="2"/>
      <c r="P196" s="70"/>
    </row>
    <row r="197" spans="1:16" x14ac:dyDescent="0.3">
      <c r="A197" s="67"/>
      <c r="B197" s="67"/>
      <c r="C197" s="2"/>
      <c r="D197" s="2"/>
      <c r="E197" s="2"/>
      <c r="F197" s="2"/>
      <c r="G197" s="2"/>
      <c r="H197" s="65"/>
      <c r="I197" s="2"/>
      <c r="J197" s="3"/>
      <c r="K197" s="2"/>
      <c r="L197" s="3"/>
      <c r="M197" s="2"/>
      <c r="N197" s="2"/>
      <c r="O197" s="2"/>
      <c r="P197" s="70"/>
    </row>
    <row r="198" spans="1:16" x14ac:dyDescent="0.3">
      <c r="A198" s="67"/>
      <c r="B198" s="67"/>
      <c r="C198" s="2"/>
      <c r="D198" s="2"/>
      <c r="E198" s="2"/>
      <c r="F198" s="2"/>
      <c r="G198" s="2"/>
      <c r="H198" s="65"/>
      <c r="I198" s="2"/>
      <c r="J198" s="3"/>
      <c r="K198" s="2"/>
      <c r="L198" s="3"/>
      <c r="M198" s="2"/>
      <c r="N198" s="2"/>
      <c r="O198" s="2"/>
      <c r="P198" s="70"/>
    </row>
    <row r="199" spans="1:16" x14ac:dyDescent="0.3">
      <c r="A199" s="67"/>
      <c r="B199" s="67"/>
      <c r="C199" s="2"/>
      <c r="D199" s="2"/>
      <c r="E199" s="2"/>
      <c r="F199" s="2"/>
      <c r="G199" s="2"/>
      <c r="H199" s="65"/>
      <c r="I199" s="2"/>
      <c r="J199" s="3"/>
      <c r="K199" s="2"/>
      <c r="L199" s="3"/>
      <c r="M199" s="2"/>
      <c r="N199" s="2"/>
      <c r="O199" s="2"/>
      <c r="P199" s="70"/>
    </row>
    <row r="200" spans="1:16" x14ac:dyDescent="0.3">
      <c r="A200" s="67"/>
      <c r="B200" s="67"/>
      <c r="C200" s="2"/>
      <c r="D200" s="2"/>
      <c r="E200" s="2"/>
      <c r="F200" s="2"/>
      <c r="G200" s="2"/>
      <c r="H200" s="65"/>
      <c r="I200" s="2"/>
      <c r="J200" s="3"/>
      <c r="K200" s="2"/>
      <c r="L200" s="3"/>
      <c r="M200" s="2"/>
      <c r="N200" s="2"/>
      <c r="O200" s="2"/>
      <c r="P200" s="70"/>
    </row>
    <row r="201" spans="1:16" x14ac:dyDescent="0.3">
      <c r="A201" s="67"/>
      <c r="B201" s="67"/>
      <c r="C201" s="2"/>
      <c r="D201" s="2"/>
      <c r="E201" s="2"/>
      <c r="F201" s="2"/>
      <c r="G201" s="2"/>
      <c r="H201" s="65"/>
      <c r="I201" s="2"/>
      <c r="J201" s="3"/>
      <c r="K201" s="2"/>
      <c r="L201" s="3"/>
      <c r="M201" s="2"/>
      <c r="N201" s="2"/>
      <c r="O201" s="2"/>
      <c r="P201" s="70"/>
    </row>
    <row r="202" spans="1:16" x14ac:dyDescent="0.3">
      <c r="A202" s="67"/>
      <c r="B202" s="67"/>
      <c r="C202" s="2"/>
      <c r="D202" s="2"/>
      <c r="E202" s="2"/>
      <c r="F202" s="2"/>
      <c r="G202" s="2"/>
      <c r="H202" s="65"/>
      <c r="I202" s="2"/>
      <c r="J202" s="3"/>
      <c r="K202" s="2"/>
      <c r="L202" s="3"/>
      <c r="M202" s="2"/>
      <c r="N202" s="2"/>
      <c r="O202" s="2"/>
      <c r="P202" s="70"/>
    </row>
    <row r="203" spans="1:16" x14ac:dyDescent="0.3">
      <c r="A203" s="67"/>
      <c r="B203" s="67"/>
      <c r="C203" s="2"/>
      <c r="D203" s="2"/>
      <c r="E203" s="2"/>
      <c r="F203" s="2"/>
      <c r="G203" s="2"/>
      <c r="H203" s="65"/>
      <c r="I203" s="2"/>
      <c r="J203" s="3"/>
      <c r="K203" s="2"/>
      <c r="L203" s="3"/>
      <c r="M203" s="2"/>
      <c r="N203" s="2"/>
      <c r="O203" s="2"/>
      <c r="P203" s="70"/>
    </row>
    <row r="204" spans="1:16" x14ac:dyDescent="0.3">
      <c r="A204" s="67"/>
      <c r="B204" s="67"/>
      <c r="C204" s="2"/>
      <c r="D204" s="2"/>
      <c r="E204" s="2"/>
      <c r="F204" s="2"/>
      <c r="G204" s="2"/>
      <c r="H204" s="65"/>
      <c r="I204" s="2"/>
      <c r="J204" s="3"/>
      <c r="K204" s="2"/>
      <c r="L204" s="3"/>
      <c r="M204" s="2"/>
      <c r="N204" s="2"/>
      <c r="O204" s="2"/>
      <c r="P204" s="70"/>
    </row>
    <row r="205" spans="1:16" x14ac:dyDescent="0.3">
      <c r="A205" s="67"/>
      <c r="B205" s="67"/>
      <c r="C205" s="2"/>
      <c r="D205" s="2"/>
      <c r="E205" s="2"/>
      <c r="F205" s="2"/>
      <c r="G205" s="2"/>
      <c r="H205" s="65"/>
      <c r="I205" s="2"/>
      <c r="J205" s="3"/>
      <c r="K205" s="2"/>
      <c r="L205" s="3"/>
      <c r="M205" s="2"/>
      <c r="N205" s="2"/>
      <c r="O205" s="2"/>
      <c r="P205" s="70"/>
    </row>
    <row r="206" spans="1:16" x14ac:dyDescent="0.3">
      <c r="A206" s="67"/>
      <c r="B206" s="67"/>
      <c r="C206" s="2"/>
      <c r="D206" s="2"/>
      <c r="E206" s="2"/>
      <c r="F206" s="2"/>
      <c r="G206" s="2"/>
      <c r="H206" s="65"/>
      <c r="I206" s="2"/>
      <c r="J206" s="3"/>
      <c r="K206" s="2"/>
      <c r="L206" s="3"/>
      <c r="M206" s="2"/>
      <c r="N206" s="2"/>
      <c r="O206" s="2"/>
      <c r="P206" s="70"/>
    </row>
    <row r="207" spans="1:16" x14ac:dyDescent="0.3">
      <c r="A207" s="67"/>
      <c r="B207" s="67"/>
      <c r="C207" s="2"/>
      <c r="D207" s="2"/>
      <c r="E207" s="2"/>
      <c r="F207" s="2"/>
      <c r="G207" s="2"/>
      <c r="H207" s="65"/>
      <c r="I207" s="2"/>
      <c r="J207" s="3"/>
      <c r="K207" s="2"/>
      <c r="L207" s="3"/>
      <c r="M207" s="2"/>
      <c r="N207" s="2"/>
      <c r="O207" s="2"/>
      <c r="P207" s="70"/>
    </row>
    <row r="208" spans="1:16" x14ac:dyDescent="0.3">
      <c r="A208" s="67"/>
      <c r="B208" s="67"/>
      <c r="C208" s="2"/>
      <c r="D208" s="2"/>
      <c r="E208" s="2"/>
      <c r="F208" s="2"/>
      <c r="G208" s="2"/>
      <c r="H208" s="65"/>
      <c r="I208" s="2"/>
      <c r="J208" s="3"/>
      <c r="K208" s="2"/>
      <c r="L208" s="3"/>
      <c r="M208" s="2"/>
      <c r="N208" s="2"/>
      <c r="O208" s="2"/>
      <c r="P208" s="70"/>
    </row>
    <row r="209" spans="1:16" x14ac:dyDescent="0.3">
      <c r="A209" s="67"/>
      <c r="B209" s="67"/>
      <c r="C209" s="2"/>
      <c r="D209" s="2"/>
      <c r="E209" s="2"/>
      <c r="F209" s="2"/>
      <c r="G209" s="2"/>
      <c r="H209" s="65"/>
      <c r="I209" s="2"/>
      <c r="J209" s="3"/>
      <c r="K209" s="2"/>
      <c r="L209" s="3"/>
      <c r="M209" s="2"/>
      <c r="N209" s="2"/>
      <c r="O209" s="2"/>
      <c r="P209" s="70"/>
    </row>
    <row r="210" spans="1:16" x14ac:dyDescent="0.3">
      <c r="A210" s="67"/>
      <c r="B210" s="67"/>
      <c r="C210" s="2"/>
      <c r="D210" s="2"/>
      <c r="E210" s="2"/>
      <c r="F210" s="2"/>
      <c r="G210" s="2"/>
      <c r="H210" s="65"/>
      <c r="I210" s="2"/>
      <c r="J210" s="3"/>
      <c r="K210" s="2"/>
      <c r="L210" s="3"/>
      <c r="M210" s="2"/>
      <c r="N210" s="2"/>
      <c r="O210" s="2"/>
      <c r="P210" s="70"/>
    </row>
    <row r="211" spans="1:16" x14ac:dyDescent="0.3">
      <c r="A211" s="67"/>
      <c r="B211" s="67"/>
      <c r="C211" s="2"/>
      <c r="D211" s="2"/>
      <c r="E211" s="2"/>
      <c r="F211" s="2"/>
      <c r="G211" s="2"/>
      <c r="H211" s="65"/>
      <c r="I211" s="2"/>
      <c r="J211" s="3"/>
      <c r="K211" s="2"/>
      <c r="L211" s="3"/>
      <c r="M211" s="2"/>
      <c r="N211" s="2"/>
      <c r="O211" s="2"/>
      <c r="P211" s="70"/>
    </row>
    <row r="212" spans="1:16" x14ac:dyDescent="0.3">
      <c r="A212" s="67"/>
      <c r="B212" s="67"/>
      <c r="C212" s="2"/>
      <c r="D212" s="2"/>
      <c r="E212" s="2"/>
      <c r="F212" s="2"/>
      <c r="G212" s="2"/>
      <c r="H212" s="65"/>
      <c r="I212" s="2"/>
      <c r="J212" s="3"/>
      <c r="K212" s="2"/>
      <c r="L212" s="3"/>
      <c r="M212" s="2"/>
      <c r="N212" s="2"/>
      <c r="O212" s="2"/>
      <c r="P212" s="70"/>
    </row>
    <row r="213" spans="1:16" x14ac:dyDescent="0.3">
      <c r="A213" s="67"/>
      <c r="B213" s="67"/>
      <c r="C213" s="2"/>
      <c r="D213" s="2"/>
      <c r="E213" s="2"/>
      <c r="F213" s="2"/>
      <c r="G213" s="2"/>
      <c r="H213" s="65"/>
      <c r="I213" s="2"/>
      <c r="J213" s="3"/>
      <c r="K213" s="2"/>
      <c r="L213" s="3"/>
      <c r="M213" s="2"/>
      <c r="N213" s="2"/>
      <c r="O213" s="2"/>
      <c r="P213" s="70"/>
    </row>
    <row r="214" spans="1:16" x14ac:dyDescent="0.3">
      <c r="A214" s="67"/>
      <c r="B214" s="67"/>
      <c r="C214" s="2"/>
      <c r="D214" s="2"/>
      <c r="E214" s="2"/>
      <c r="F214" s="2"/>
      <c r="G214" s="2"/>
      <c r="H214" s="65"/>
      <c r="I214" s="2"/>
      <c r="J214" s="3"/>
      <c r="K214" s="2"/>
      <c r="L214" s="3"/>
      <c r="M214" s="2"/>
      <c r="N214" s="2"/>
      <c r="O214" s="2"/>
      <c r="P214" s="70"/>
    </row>
    <row r="215" spans="1:16" x14ac:dyDescent="0.3">
      <c r="A215" s="67"/>
      <c r="B215" s="67"/>
      <c r="C215" s="2"/>
      <c r="D215" s="2"/>
      <c r="E215" s="2"/>
      <c r="F215" s="2"/>
      <c r="G215" s="2"/>
      <c r="H215" s="65"/>
      <c r="I215" s="2"/>
      <c r="J215" s="3"/>
      <c r="K215" s="2"/>
      <c r="L215" s="3"/>
      <c r="M215" s="2"/>
      <c r="N215" s="2"/>
      <c r="O215" s="2"/>
      <c r="P215" s="70"/>
    </row>
    <row r="216" spans="1:16" x14ac:dyDescent="0.3">
      <c r="A216" s="67"/>
      <c r="B216" s="67"/>
      <c r="C216" s="2"/>
      <c r="D216" s="2"/>
      <c r="E216" s="2"/>
      <c r="F216" s="2"/>
      <c r="G216" s="2"/>
      <c r="H216" s="65"/>
      <c r="I216" s="2"/>
      <c r="J216" s="3"/>
      <c r="K216" s="2"/>
      <c r="L216" s="3"/>
      <c r="M216" s="2"/>
      <c r="N216" s="2"/>
      <c r="O216" s="2"/>
      <c r="P216" s="70"/>
    </row>
    <row r="217" spans="1:16" x14ac:dyDescent="0.3">
      <c r="A217" s="67"/>
      <c r="B217" s="67"/>
      <c r="C217" s="2"/>
      <c r="D217" s="2"/>
      <c r="E217" s="2"/>
      <c r="F217" s="2"/>
      <c r="G217" s="2"/>
      <c r="H217" s="65"/>
      <c r="I217" s="2"/>
      <c r="J217" s="3"/>
      <c r="K217" s="2"/>
      <c r="L217" s="3"/>
      <c r="M217" s="2"/>
      <c r="N217" s="2"/>
      <c r="O217" s="2"/>
      <c r="P217" s="70"/>
    </row>
    <row r="218" spans="1:16" x14ac:dyDescent="0.3">
      <c r="A218" s="67"/>
      <c r="B218" s="67"/>
      <c r="C218" s="2"/>
      <c r="D218" s="2"/>
      <c r="E218" s="2"/>
      <c r="F218" s="2"/>
      <c r="G218" s="2"/>
      <c r="H218" s="65"/>
      <c r="I218" s="2"/>
      <c r="J218" s="3"/>
      <c r="K218" s="2"/>
      <c r="L218" s="3"/>
      <c r="M218" s="2"/>
      <c r="N218" s="2"/>
      <c r="O218" s="2"/>
      <c r="P218" s="70"/>
    </row>
    <row r="219" spans="1:16" x14ac:dyDescent="0.3">
      <c r="A219" s="67"/>
      <c r="B219" s="67"/>
      <c r="C219" s="2"/>
      <c r="D219" s="2"/>
      <c r="E219" s="2"/>
      <c r="F219" s="2"/>
      <c r="G219" s="2"/>
      <c r="H219" s="65"/>
      <c r="I219" s="2"/>
      <c r="J219" s="3"/>
      <c r="K219" s="2"/>
      <c r="L219" s="3"/>
      <c r="M219" s="2"/>
      <c r="N219" s="2"/>
      <c r="O219" s="2"/>
      <c r="P219" s="70"/>
    </row>
    <row r="220" spans="1:16" x14ac:dyDescent="0.3">
      <c r="A220" s="67"/>
      <c r="B220" s="67"/>
      <c r="C220" s="2"/>
      <c r="D220" s="2"/>
      <c r="E220" s="2"/>
      <c r="F220" s="2"/>
      <c r="G220" s="2"/>
      <c r="H220" s="65"/>
      <c r="I220" s="2"/>
      <c r="J220" s="3"/>
      <c r="K220" s="2"/>
      <c r="L220" s="3"/>
      <c r="M220" s="2"/>
      <c r="N220" s="2"/>
      <c r="O220" s="2"/>
      <c r="P220" s="70"/>
    </row>
    <row r="221" spans="1:16" x14ac:dyDescent="0.3">
      <c r="A221" s="67"/>
      <c r="B221" s="67"/>
      <c r="C221" s="2"/>
      <c r="D221" s="2"/>
      <c r="E221" s="2"/>
      <c r="F221" s="2"/>
      <c r="G221" s="2"/>
      <c r="H221" s="65"/>
      <c r="I221" s="2"/>
      <c r="J221" s="3"/>
      <c r="K221" s="2"/>
      <c r="L221" s="3"/>
      <c r="M221" s="2"/>
      <c r="N221" s="2"/>
      <c r="O221" s="2"/>
      <c r="P221" s="70"/>
    </row>
    <row r="222" spans="1:16" x14ac:dyDescent="0.3">
      <c r="A222" s="67"/>
      <c r="B222" s="67"/>
      <c r="C222" s="2"/>
      <c r="D222" s="2"/>
      <c r="E222" s="2"/>
      <c r="F222" s="2"/>
      <c r="G222" s="2"/>
      <c r="H222" s="65"/>
      <c r="I222" s="2"/>
      <c r="J222" s="3"/>
      <c r="K222" s="2"/>
      <c r="L222" s="3"/>
      <c r="M222" s="2"/>
      <c r="N222" s="2"/>
      <c r="O222" s="2"/>
      <c r="P222" s="70"/>
    </row>
    <row r="223" spans="1:16" x14ac:dyDescent="0.3">
      <c r="A223" s="67"/>
      <c r="B223" s="67"/>
      <c r="C223" s="2"/>
      <c r="D223" s="2"/>
      <c r="E223" s="2"/>
      <c r="F223" s="2"/>
      <c r="G223" s="2"/>
      <c r="H223" s="65"/>
      <c r="I223" s="2"/>
      <c r="J223" s="3"/>
      <c r="K223" s="2"/>
      <c r="L223" s="3"/>
      <c r="M223" s="2"/>
      <c r="N223" s="2"/>
      <c r="O223" s="2"/>
      <c r="P223" s="70"/>
    </row>
    <row r="224" spans="1:16" x14ac:dyDescent="0.3">
      <c r="A224" s="67"/>
      <c r="B224" s="67"/>
      <c r="C224" s="2"/>
      <c r="D224" s="2"/>
      <c r="E224" s="2"/>
      <c r="F224" s="2"/>
      <c r="G224" s="2"/>
      <c r="H224" s="65"/>
      <c r="I224" s="2"/>
      <c r="J224" s="3"/>
      <c r="K224" s="2"/>
      <c r="L224" s="3"/>
      <c r="M224" s="2"/>
      <c r="N224" s="2"/>
      <c r="O224" s="2"/>
      <c r="P224" s="70"/>
    </row>
    <row r="225" spans="1:16" x14ac:dyDescent="0.3">
      <c r="A225" s="67"/>
      <c r="B225" s="67"/>
      <c r="C225" s="2"/>
      <c r="D225" s="2"/>
      <c r="E225" s="2"/>
      <c r="F225" s="2"/>
      <c r="G225" s="2"/>
      <c r="H225" s="65"/>
      <c r="I225" s="2"/>
      <c r="J225" s="3"/>
      <c r="K225" s="2"/>
      <c r="L225" s="3"/>
      <c r="M225" s="2"/>
      <c r="N225" s="2"/>
      <c r="O225" s="2"/>
      <c r="P225" s="70"/>
    </row>
    <row r="226" spans="1:16" x14ac:dyDescent="0.3">
      <c r="A226" s="67"/>
      <c r="B226" s="67"/>
      <c r="C226" s="2"/>
      <c r="D226" s="2"/>
      <c r="E226" s="2"/>
      <c r="F226" s="2"/>
      <c r="G226" s="2"/>
      <c r="H226" s="65"/>
      <c r="I226" s="2"/>
      <c r="J226" s="3"/>
      <c r="K226" s="2"/>
      <c r="L226" s="3"/>
      <c r="M226" s="2"/>
      <c r="N226" s="2"/>
      <c r="O226" s="2"/>
      <c r="P226" s="70"/>
    </row>
    <row r="227" spans="1:16" x14ac:dyDescent="0.3">
      <c r="A227" s="67"/>
      <c r="B227" s="67"/>
      <c r="C227" s="2"/>
      <c r="D227" s="2"/>
      <c r="E227" s="2"/>
      <c r="F227" s="2"/>
      <c r="G227" s="2"/>
      <c r="H227" s="65"/>
      <c r="I227" s="2"/>
      <c r="J227" s="3"/>
      <c r="K227" s="2"/>
      <c r="L227" s="3"/>
      <c r="M227" s="2"/>
      <c r="N227" s="2"/>
      <c r="O227" s="2"/>
      <c r="P227" s="70"/>
    </row>
    <row r="228" spans="1:16" x14ac:dyDescent="0.3">
      <c r="A228" s="67"/>
      <c r="B228" s="67"/>
      <c r="C228" s="2"/>
      <c r="D228" s="2"/>
      <c r="E228" s="2"/>
      <c r="F228" s="2"/>
      <c r="G228" s="2"/>
      <c r="H228" s="65"/>
      <c r="I228" s="2"/>
      <c r="J228" s="3"/>
      <c r="K228" s="2"/>
      <c r="L228" s="3"/>
      <c r="M228" s="2"/>
      <c r="N228" s="2"/>
      <c r="O228" s="2"/>
      <c r="P228" s="70"/>
    </row>
    <row r="229" spans="1:16" x14ac:dyDescent="0.3">
      <c r="A229" s="67"/>
      <c r="B229" s="67"/>
      <c r="C229" s="2"/>
      <c r="D229" s="2"/>
      <c r="E229" s="2"/>
      <c r="F229" s="2"/>
      <c r="G229" s="2"/>
      <c r="H229" s="65"/>
      <c r="I229" s="2"/>
      <c r="J229" s="3"/>
      <c r="K229" s="2"/>
      <c r="L229" s="3"/>
      <c r="M229" s="2"/>
      <c r="N229" s="2"/>
      <c r="O229" s="2"/>
      <c r="P229" s="70"/>
    </row>
    <row r="230" spans="1:16" x14ac:dyDescent="0.3">
      <c r="A230" s="67"/>
      <c r="B230" s="67"/>
      <c r="C230" s="2"/>
      <c r="D230" s="2"/>
      <c r="E230" s="2"/>
      <c r="F230" s="2"/>
      <c r="G230" s="2"/>
      <c r="H230" s="65"/>
      <c r="I230" s="2"/>
      <c r="J230" s="3"/>
      <c r="K230" s="2"/>
      <c r="L230" s="3"/>
      <c r="M230" s="2"/>
      <c r="N230" s="2"/>
      <c r="O230" s="2"/>
      <c r="P230" s="70"/>
    </row>
    <row r="231" spans="1:16" x14ac:dyDescent="0.3">
      <c r="A231" s="67"/>
      <c r="B231" s="67"/>
      <c r="C231" s="2"/>
      <c r="D231" s="2"/>
      <c r="E231" s="2"/>
      <c r="F231" s="2"/>
      <c r="G231" s="2"/>
      <c r="H231" s="65"/>
      <c r="I231" s="2"/>
      <c r="J231" s="3"/>
      <c r="K231" s="2"/>
      <c r="L231" s="3"/>
      <c r="M231" s="2"/>
      <c r="N231" s="2"/>
      <c r="O231" s="2"/>
      <c r="P231" s="70"/>
    </row>
    <row r="232" spans="1:16" x14ac:dyDescent="0.3">
      <c r="A232" s="67"/>
      <c r="B232" s="67"/>
      <c r="C232" s="2"/>
      <c r="D232" s="2"/>
      <c r="E232" s="2"/>
      <c r="F232" s="2"/>
      <c r="G232" s="2"/>
      <c r="H232" s="65"/>
      <c r="I232" s="2"/>
      <c r="J232" s="3"/>
      <c r="K232" s="2"/>
      <c r="L232" s="3"/>
      <c r="M232" s="2"/>
      <c r="N232" s="2"/>
      <c r="O232" s="2"/>
      <c r="P232" s="70"/>
    </row>
    <row r="233" spans="1:16" x14ac:dyDescent="0.3">
      <c r="A233" s="67"/>
      <c r="B233" s="67"/>
      <c r="C233" s="2"/>
      <c r="D233" s="2"/>
      <c r="E233" s="2"/>
      <c r="F233" s="2"/>
      <c r="G233" s="2"/>
      <c r="H233" s="65"/>
      <c r="I233" s="2"/>
      <c r="J233" s="3"/>
      <c r="K233" s="2"/>
      <c r="L233" s="3"/>
      <c r="M233" s="2"/>
      <c r="N233" s="2"/>
      <c r="O233" s="2"/>
      <c r="P233" s="70"/>
    </row>
    <row r="234" spans="1:16" x14ac:dyDescent="0.3">
      <c r="A234" s="67"/>
      <c r="B234" s="67"/>
      <c r="C234" s="2"/>
      <c r="D234" s="2"/>
      <c r="E234" s="2"/>
      <c r="F234" s="2"/>
      <c r="G234" s="2"/>
      <c r="H234" s="65"/>
      <c r="I234" s="2"/>
      <c r="J234" s="3"/>
      <c r="K234" s="2"/>
      <c r="L234" s="3"/>
      <c r="M234" s="2"/>
      <c r="N234" s="2"/>
      <c r="O234" s="2"/>
      <c r="P234" s="70"/>
    </row>
    <row r="235" spans="1:16" x14ac:dyDescent="0.3">
      <c r="A235" s="67"/>
      <c r="B235" s="67"/>
      <c r="C235" s="2"/>
      <c r="D235" s="2"/>
      <c r="E235" s="2"/>
      <c r="F235" s="2"/>
      <c r="G235" s="2"/>
      <c r="H235" s="65"/>
      <c r="I235" s="2"/>
      <c r="J235" s="3"/>
      <c r="K235" s="2"/>
      <c r="L235" s="3"/>
      <c r="M235" s="2"/>
      <c r="N235" s="2"/>
      <c r="O235" s="2"/>
      <c r="P235" s="70"/>
    </row>
    <row r="236" spans="1:16" x14ac:dyDescent="0.3">
      <c r="A236" s="67"/>
      <c r="B236" s="67"/>
      <c r="C236" s="2"/>
      <c r="D236" s="2"/>
      <c r="E236" s="2"/>
      <c r="F236" s="2"/>
      <c r="G236" s="2"/>
      <c r="H236" s="65"/>
      <c r="I236" s="2"/>
      <c r="J236" s="3"/>
      <c r="K236" s="2"/>
      <c r="L236" s="3"/>
      <c r="M236" s="2"/>
      <c r="N236" s="2"/>
      <c r="O236" s="2"/>
      <c r="P236" s="70"/>
    </row>
    <row r="237" spans="1:16" x14ac:dyDescent="0.3">
      <c r="A237" s="67"/>
      <c r="B237" s="67"/>
      <c r="C237" s="2"/>
      <c r="D237" s="2"/>
      <c r="E237" s="2"/>
      <c r="F237" s="2"/>
      <c r="G237" s="2"/>
      <c r="H237" s="65"/>
      <c r="I237" s="2"/>
      <c r="J237" s="3"/>
      <c r="K237" s="2"/>
      <c r="L237" s="3"/>
      <c r="M237" s="2"/>
      <c r="N237" s="2"/>
      <c r="O237" s="2"/>
      <c r="P237" s="70"/>
    </row>
    <row r="238" spans="1:16" x14ac:dyDescent="0.3">
      <c r="A238" s="67"/>
      <c r="B238" s="67"/>
      <c r="C238" s="2"/>
      <c r="D238" s="2"/>
      <c r="E238" s="2"/>
      <c r="F238" s="2"/>
      <c r="G238" s="2"/>
      <c r="H238" s="65"/>
      <c r="I238" s="2"/>
      <c r="J238" s="3"/>
      <c r="K238" s="2"/>
      <c r="L238" s="3"/>
      <c r="M238" s="2"/>
      <c r="N238" s="2"/>
      <c r="O238" s="2"/>
      <c r="P238" s="70"/>
    </row>
    <row r="239" spans="1:16" x14ac:dyDescent="0.3">
      <c r="A239" s="67"/>
      <c r="B239" s="67"/>
      <c r="C239" s="2"/>
      <c r="D239" s="2"/>
      <c r="E239" s="2"/>
      <c r="F239" s="2"/>
      <c r="G239" s="2"/>
      <c r="H239" s="65"/>
      <c r="I239" s="2"/>
      <c r="J239" s="3"/>
      <c r="K239" s="2"/>
      <c r="L239" s="3"/>
      <c r="M239" s="2"/>
      <c r="N239" s="2"/>
      <c r="O239" s="2"/>
      <c r="P239" s="70"/>
    </row>
    <row r="240" spans="1:16" x14ac:dyDescent="0.3">
      <c r="A240" s="67"/>
      <c r="B240" s="67"/>
      <c r="C240" s="2"/>
      <c r="D240" s="2"/>
      <c r="E240" s="2"/>
      <c r="F240" s="2"/>
      <c r="G240" s="2"/>
      <c r="H240" s="65"/>
      <c r="I240" s="2"/>
      <c r="J240" s="3"/>
      <c r="K240" s="2"/>
      <c r="L240" s="3"/>
      <c r="M240" s="2"/>
      <c r="N240" s="2"/>
      <c r="O240" s="2"/>
      <c r="P240" s="70"/>
    </row>
    <row r="241" spans="1:16" x14ac:dyDescent="0.3">
      <c r="A241" s="67"/>
      <c r="B241" s="67"/>
      <c r="C241" s="2"/>
      <c r="D241" s="2"/>
      <c r="E241" s="2"/>
      <c r="F241" s="2"/>
      <c r="G241" s="2"/>
      <c r="H241" s="65"/>
      <c r="I241" s="2"/>
      <c r="J241" s="3"/>
      <c r="K241" s="2"/>
      <c r="L241" s="3"/>
      <c r="M241" s="2"/>
      <c r="N241" s="2"/>
      <c r="O241" s="2"/>
      <c r="P241" s="70"/>
    </row>
    <row r="242" spans="1:16" x14ac:dyDescent="0.3">
      <c r="A242" s="67"/>
      <c r="B242" s="67"/>
      <c r="C242" s="2"/>
      <c r="D242" s="2"/>
      <c r="E242" s="2"/>
      <c r="F242" s="2"/>
      <c r="G242" s="2"/>
      <c r="H242" s="65"/>
      <c r="I242" s="2"/>
      <c r="J242" s="3"/>
      <c r="K242" s="2"/>
      <c r="L242" s="3"/>
      <c r="M242" s="2"/>
      <c r="N242" s="2"/>
      <c r="O242" s="2"/>
      <c r="P242" s="70"/>
    </row>
    <row r="243" spans="1:16" x14ac:dyDescent="0.3">
      <c r="A243" s="67"/>
      <c r="B243" s="67"/>
      <c r="C243" s="2"/>
      <c r="D243" s="2"/>
      <c r="E243" s="2"/>
      <c r="F243" s="2"/>
      <c r="G243" s="2"/>
      <c r="H243" s="65"/>
      <c r="I243" s="2"/>
      <c r="J243" s="3"/>
      <c r="K243" s="2"/>
      <c r="L243" s="3"/>
      <c r="M243" s="2"/>
      <c r="N243" s="2"/>
      <c r="O243" s="2"/>
      <c r="P243" s="70"/>
    </row>
    <row r="244" spans="1:16" x14ac:dyDescent="0.3">
      <c r="A244" s="67"/>
      <c r="B244" s="67"/>
      <c r="C244" s="2"/>
      <c r="D244" s="2"/>
      <c r="E244" s="2"/>
      <c r="F244" s="2"/>
      <c r="G244" s="2"/>
      <c r="H244" s="65"/>
      <c r="I244" s="2"/>
      <c r="J244" s="3"/>
      <c r="K244" s="2"/>
      <c r="L244" s="3"/>
      <c r="M244" s="2"/>
      <c r="N244" s="2"/>
      <c r="O244" s="2"/>
      <c r="P244" s="70"/>
    </row>
    <row r="245" spans="1:16" x14ac:dyDescent="0.3">
      <c r="A245" s="67"/>
      <c r="B245" s="67"/>
      <c r="C245" s="2"/>
      <c r="D245" s="2"/>
      <c r="E245" s="2"/>
      <c r="F245" s="2"/>
      <c r="G245" s="2"/>
      <c r="H245" s="65"/>
      <c r="I245" s="2"/>
      <c r="J245" s="3"/>
      <c r="K245" s="2"/>
      <c r="L245" s="3"/>
      <c r="M245" s="2"/>
      <c r="N245" s="2"/>
      <c r="O245" s="2"/>
      <c r="P245" s="70"/>
    </row>
    <row r="246" spans="1:16" x14ac:dyDescent="0.3">
      <c r="A246" s="67"/>
      <c r="B246" s="67"/>
      <c r="C246" s="2"/>
      <c r="D246" s="2"/>
      <c r="E246" s="2"/>
      <c r="F246" s="2"/>
      <c r="G246" s="2"/>
      <c r="H246" s="65"/>
      <c r="I246" s="2"/>
      <c r="J246" s="3"/>
      <c r="K246" s="2"/>
      <c r="L246" s="3"/>
      <c r="M246" s="2"/>
      <c r="N246" s="2"/>
      <c r="O246" s="2"/>
      <c r="P246" s="70"/>
    </row>
    <row r="247" spans="1:16" x14ac:dyDescent="0.3">
      <c r="A247" s="67"/>
      <c r="B247" s="67"/>
      <c r="C247" s="2"/>
      <c r="D247" s="2"/>
      <c r="E247" s="2"/>
      <c r="F247" s="2"/>
      <c r="G247" s="2"/>
      <c r="H247" s="65"/>
      <c r="I247" s="2"/>
      <c r="J247" s="3"/>
      <c r="K247" s="2"/>
      <c r="L247" s="3"/>
      <c r="M247" s="2"/>
      <c r="N247" s="2"/>
      <c r="O247" s="2"/>
      <c r="P247" s="70"/>
    </row>
    <row r="248" spans="1:16" x14ac:dyDescent="0.3">
      <c r="A248" s="67"/>
      <c r="B248" s="67"/>
      <c r="C248" s="2"/>
      <c r="D248" s="2"/>
      <c r="E248" s="2"/>
      <c r="F248" s="2"/>
      <c r="G248" s="2"/>
      <c r="H248" s="65"/>
      <c r="I248" s="2"/>
      <c r="J248" s="3"/>
      <c r="K248" s="2"/>
      <c r="L248" s="3"/>
      <c r="M248" s="2"/>
      <c r="N248" s="2"/>
      <c r="O248" s="2"/>
      <c r="P248" s="70"/>
    </row>
    <row r="249" spans="1:16" x14ac:dyDescent="0.3">
      <c r="A249" s="67"/>
      <c r="B249" s="67"/>
      <c r="C249" s="2"/>
      <c r="D249" s="2"/>
      <c r="E249" s="2"/>
      <c r="F249" s="2"/>
      <c r="G249" s="2"/>
      <c r="H249" s="65"/>
      <c r="I249" s="2"/>
      <c r="J249" s="3"/>
      <c r="K249" s="2"/>
      <c r="L249" s="3"/>
      <c r="M249" s="2"/>
      <c r="N249" s="2"/>
      <c r="O249" s="2"/>
      <c r="P249" s="70"/>
    </row>
    <row r="250" spans="1:16" x14ac:dyDescent="0.3">
      <c r="A250" s="67"/>
      <c r="B250" s="67"/>
      <c r="C250" s="2"/>
      <c r="D250" s="2"/>
      <c r="E250" s="2"/>
      <c r="F250" s="2"/>
      <c r="G250" s="2"/>
      <c r="H250" s="65"/>
      <c r="I250" s="2"/>
      <c r="J250" s="3"/>
      <c r="K250" s="2"/>
      <c r="L250" s="3"/>
      <c r="M250" s="2"/>
      <c r="N250" s="2"/>
      <c r="O250" s="2"/>
      <c r="P250" s="70"/>
    </row>
    <row r="251" spans="1:16" x14ac:dyDescent="0.3">
      <c r="A251" s="67"/>
      <c r="B251" s="67"/>
      <c r="C251" s="2"/>
      <c r="D251" s="2"/>
      <c r="E251" s="2"/>
      <c r="F251" s="2"/>
      <c r="G251" s="2"/>
      <c r="H251" s="65"/>
      <c r="I251" s="2"/>
      <c r="J251" s="3"/>
      <c r="K251" s="2"/>
      <c r="L251" s="3"/>
      <c r="M251" s="2"/>
      <c r="N251" s="2"/>
      <c r="O251" s="2"/>
      <c r="P251" s="70"/>
    </row>
    <row r="252" spans="1:16" x14ac:dyDescent="0.3">
      <c r="A252" s="67"/>
      <c r="B252" s="67"/>
      <c r="C252" s="2"/>
      <c r="D252" s="2"/>
      <c r="E252" s="2"/>
      <c r="F252" s="2"/>
      <c r="G252" s="2"/>
      <c r="H252" s="65"/>
      <c r="I252" s="2"/>
      <c r="J252" s="3"/>
      <c r="K252" s="2"/>
      <c r="L252" s="3"/>
      <c r="M252" s="2"/>
      <c r="N252" s="2"/>
      <c r="O252" s="2"/>
      <c r="P252" s="70"/>
    </row>
    <row r="253" spans="1:16" x14ac:dyDescent="0.3">
      <c r="A253" s="67"/>
      <c r="B253" s="67"/>
      <c r="C253" s="2"/>
      <c r="D253" s="2"/>
      <c r="E253" s="2"/>
      <c r="F253" s="2"/>
      <c r="G253" s="2"/>
      <c r="H253" s="65"/>
      <c r="I253" s="2"/>
      <c r="J253" s="3"/>
      <c r="K253" s="2"/>
      <c r="L253" s="3"/>
      <c r="M253" s="2"/>
      <c r="N253" s="2"/>
      <c r="O253" s="2"/>
      <c r="P253" s="70"/>
    </row>
    <row r="254" spans="1:16" x14ac:dyDescent="0.3">
      <c r="J254" s="66"/>
      <c r="L254" s="66"/>
    </row>
  </sheetData>
  <autoFilter ref="A12:P253" xr:uid="{00000000-0009-0000-0000-000001000000}"/>
  <mergeCells count="1">
    <mergeCell ref="A2:P2"/>
  </mergeCells>
  <phoneticPr fontId="1" type="noConversion"/>
  <pageMargins left="0.7" right="0.7" top="0.75" bottom="0.75" header="0.3" footer="0.3"/>
  <pageSetup paperSize="9" scale="3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총괄</vt:lpstr>
      <vt:lpstr>내역</vt:lpstr>
      <vt:lpstr>내역!Print_Area</vt:lpstr>
      <vt:lpstr>총괄!Print_Area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2021-10-13T04:29:27Z</dcterms:created>
  <dcterms:modified xsi:type="dcterms:W3CDTF">2026-02-26T03:19:44Z</dcterms:modified>
</cp:coreProperties>
</file>